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evy and Audit\Levys by year\Tax Year 2025\"/>
    </mc:Choice>
  </mc:AlternateContent>
  <xr:revisionPtr revIDLastSave="0" documentId="13_ncr:1_{1C129332-4E7E-4200-BD09-34206BF3942A}" xr6:coauthVersionLast="47" xr6:coauthVersionMax="47" xr10:uidLastSave="{00000000-0000-0000-0000-000000000000}"/>
  <bookViews>
    <workbookView xWindow="-120" yWindow="-120" windowWidth="29040" windowHeight="17520" tabRatio="731" xr2:uid="{00000000-000D-0000-FFFF-FFFF00000000}"/>
  </bookViews>
  <sheets>
    <sheet name="Priority 1" sheetId="5" r:id="rId1"/>
    <sheet name="Priority 2" sheetId="6" r:id="rId2"/>
    <sheet name="Priority 3" sheetId="7" r:id="rId3"/>
  </sheets>
  <definedNames>
    <definedName name="\p" localSheetId="0">'Priority 1'!#REF!</definedName>
    <definedName name="\p" localSheetId="1">'Priority 2'!#REF!</definedName>
    <definedName name="\p" localSheetId="2">'Priority 3'!$N$2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arl_flav" localSheetId="0">'Priority 1'!#REF!</definedName>
    <definedName name="arl_flav" localSheetId="1">'Priority 2'!#REF!</definedName>
    <definedName name="arl_flav" localSheetId="2">'Priority 3'!$B$9</definedName>
    <definedName name="arl_flav">#REF!</definedName>
    <definedName name="BONDS" localSheetId="0">'Priority 1'!#REF!</definedName>
    <definedName name="BONDS" localSheetId="1">'Priority 2'!#REF!</definedName>
    <definedName name="BONDS" localSheetId="2">'Priority 3'!$H$82</definedName>
    <definedName name="COUNTY_FLAV" localSheetId="0">'Priority 1'!$H$5</definedName>
    <definedName name="COUNTY_FLAV" localSheetId="1">'Priority 2'!#REF!</definedName>
    <definedName name="COUNTY_FLAV" localSheetId="2">'Priority 3'!#REF!</definedName>
    <definedName name="COUNTY_TAV" localSheetId="0">'Priority 1'!#REF!</definedName>
    <definedName name="COUNTY_TAV" localSheetId="1">'Priority 2'!#REF!</definedName>
    <definedName name="COUNTY_TAV" localSheetId="2">'Priority 3'!#REF!</definedName>
    <definedName name="CURRENT" localSheetId="0">'Priority 1'!#REF!</definedName>
    <definedName name="CURRENT" localSheetId="1">'Priority 2'!#REF!</definedName>
    <definedName name="CURRENT" localSheetId="2">'Priority 3'!$H$79</definedName>
    <definedName name="DISTRICTS" localSheetId="0">'Priority 1'!$15:$1931</definedName>
    <definedName name="DISTRICTS" localSheetId="1">'Priority 2'!$1:$1928</definedName>
    <definedName name="DISTRICTS" localSheetId="2">'Priority 3'!$1:$1880</definedName>
    <definedName name="GRANDTOT" localSheetId="0">'Priority 1'!#REF!</definedName>
    <definedName name="GRANDTOT" localSheetId="1">'Priority 2'!#REF!</definedName>
    <definedName name="GRANDTOT" localSheetId="2">'Priority 3'!$G$79</definedName>
    <definedName name="line_1" localSheetId="0">'Priority 1'!$A$4</definedName>
    <definedName name="line_1" localSheetId="1">'Priority 2'!#REF!</definedName>
    <definedName name="line_1" localSheetId="2">'Priority 3'!#REF!</definedName>
    <definedName name="line_2" localSheetId="0">'Priority 1'!$A$5</definedName>
    <definedName name="line_2" localSheetId="1">'Priority 2'!#REF!</definedName>
    <definedName name="line_2" localSheetId="2">'Priority 3'!#REF!</definedName>
    <definedName name="LINE_3_TOTAL" localSheetId="0">'Priority 1'!$N$41</definedName>
    <definedName name="LINE_3_TOTAL" localSheetId="1">'Priority 2'!#REF!</definedName>
    <definedName name="LINE_3_TOTAL" localSheetId="2">'Priority 3'!#REF!</definedName>
    <definedName name="LINE_4_TOTAL" localSheetId="0">'Priority 1'!#REF!</definedName>
    <definedName name="LINE_4_TOTAL" localSheetId="1">'Priority 2'!$K$24</definedName>
    <definedName name="LINE_4_TOTAL" localSheetId="2">'Priority 3'!#REF!</definedName>
    <definedName name="LINE_5_TOTAL" localSheetId="0">'Priority 1'!#REF!</definedName>
    <definedName name="LINE_5_TOTAL" localSheetId="1">'Priority 2'!#REF!</definedName>
    <definedName name="LINE_5_TOTAL" localSheetId="2">'Priority 3'!#REF!</definedName>
    <definedName name="MAINTENANCE" localSheetId="0">'Priority 1'!#REF!</definedName>
    <definedName name="MAINTENANCE" localSheetId="1">'Priority 2'!#REF!</definedName>
    <definedName name="MAINTENANCE" localSheetId="2">'Priority 3'!$H$83</definedName>
    <definedName name="_xlnm.Print_Area" localSheetId="0">'Priority 1'!$A$1:$K$39</definedName>
    <definedName name="_xlnm.Print_Area" localSheetId="1">'Priority 2'!$A$1:$N$34</definedName>
    <definedName name="_xlnm.Print_Area" localSheetId="2">'Priority 3'!$A$1:$N$80</definedName>
    <definedName name="Print_Area_MI" localSheetId="0">'Priority 1'!$A$1:$O$42</definedName>
    <definedName name="Print_Area_MI" localSheetId="1">'Priority 2'!$A$1:$O$35</definedName>
    <definedName name="Print_Area_MI" localSheetId="2">'Priority 3'!$A$1:$O$84</definedName>
    <definedName name="PRIORITY1">#N/A</definedName>
    <definedName name="PRIORITY2" localSheetId="0">'Priority 1'!#REF!</definedName>
    <definedName name="PRIORITY2" localSheetId="1">'Priority 2'!$A$3:$O$35</definedName>
    <definedName name="PRIORITY2" localSheetId="2">'Priority 3'!$A$1:$O$1</definedName>
    <definedName name="PRIORITY3" localSheetId="0">'Priority 1'!#REF!</definedName>
    <definedName name="PRIORITY3" localSheetId="1">'Priority 2'!#REF!</definedName>
    <definedName name="PRIORITY3" localSheetId="2">'Priority 3'!$A$3:$L$86</definedName>
    <definedName name="REGULAR" localSheetId="0">'Priority 1'!#REF!</definedName>
    <definedName name="REGULAR" localSheetId="1">'Priority 2'!#REF!</definedName>
    <definedName name="REGULAR" localSheetId="2">'Priority 3'!$H$84</definedName>
    <definedName name="TITLE" localSheetId="0">'Priority 1'!$A$1</definedName>
    <definedName name="TITLE" localSheetId="1">'Priority 2'!#REF!</definedName>
    <definedName name="TITLE" localSheetId="2">'Priority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6" l="1"/>
  <c r="E31" i="6" s="1"/>
  <c r="F31" i="6" s="1"/>
  <c r="G31" i="6" s="1"/>
  <c r="D60" i="7"/>
  <c r="E60" i="7" s="1"/>
  <c r="D51" i="7"/>
  <c r="E51" i="7" s="1"/>
  <c r="D50" i="7"/>
  <c r="E50" i="7" s="1"/>
  <c r="D49" i="7"/>
  <c r="E49" i="7" s="1"/>
  <c r="D47" i="7"/>
  <c r="E47" i="7" s="1"/>
  <c r="D29" i="6"/>
  <c r="E29" i="6" s="1"/>
  <c r="D33" i="5"/>
  <c r="E33" i="5" s="1"/>
  <c r="F33" i="5" s="1"/>
  <c r="H33" i="5" s="1"/>
  <c r="D32" i="5"/>
  <c r="E32" i="5" s="1"/>
  <c r="F32" i="5" s="1"/>
  <c r="H32" i="5" s="1"/>
  <c r="D31" i="5"/>
  <c r="E31" i="5" s="1"/>
  <c r="F31" i="5" s="1"/>
  <c r="H31" i="5" s="1"/>
  <c r="D15" i="5"/>
  <c r="E15" i="5" s="1"/>
  <c r="F15" i="5" s="1"/>
  <c r="H15" i="5" s="1"/>
  <c r="D16" i="5"/>
  <c r="E16" i="5" s="1"/>
  <c r="F16" i="5" s="1"/>
  <c r="H16" i="5" s="1"/>
  <c r="D17" i="5"/>
  <c r="E17" i="5" s="1"/>
  <c r="F17" i="5" s="1"/>
  <c r="H17" i="5" s="1"/>
  <c r="D18" i="5"/>
  <c r="E18" i="5" s="1"/>
  <c r="F18" i="5" s="1"/>
  <c r="H18" i="5" s="1"/>
  <c r="D19" i="5"/>
  <c r="E19" i="5" s="1"/>
  <c r="F19" i="5" s="1"/>
  <c r="H19" i="5" s="1"/>
  <c r="D20" i="5"/>
  <c r="E20" i="5" s="1"/>
  <c r="F20" i="5" s="1"/>
  <c r="H20" i="5" s="1"/>
  <c r="D21" i="5"/>
  <c r="E21" i="5" s="1"/>
  <c r="F21" i="5" s="1"/>
  <c r="H21" i="5" s="1"/>
  <c r="D22" i="5"/>
  <c r="E22" i="5" s="1"/>
  <c r="F22" i="5" s="1"/>
  <c r="H22" i="5" s="1"/>
  <c r="D23" i="5"/>
  <c r="E23" i="5" s="1"/>
  <c r="F23" i="5" s="1"/>
  <c r="H23" i="5" s="1"/>
  <c r="D24" i="5"/>
  <c r="E24" i="5" s="1"/>
  <c r="F24" i="5" s="1"/>
  <c r="H24" i="5" s="1"/>
  <c r="D25" i="5"/>
  <c r="E25" i="5" s="1"/>
  <c r="F25" i="5" s="1"/>
  <c r="H25" i="5" s="1"/>
  <c r="D26" i="5"/>
  <c r="E26" i="5" s="1"/>
  <c r="F26" i="5" s="1"/>
  <c r="H26" i="5" s="1"/>
  <c r="D27" i="5"/>
  <c r="E27" i="5" s="1"/>
  <c r="F27" i="5" s="1"/>
  <c r="H27" i="5" s="1"/>
  <c r="D28" i="5"/>
  <c r="D29" i="5"/>
  <c r="E29" i="5" s="1"/>
  <c r="F29" i="5" s="1"/>
  <c r="H29" i="5" s="1"/>
  <c r="D30" i="5"/>
  <c r="E30" i="5" s="1"/>
  <c r="F30" i="5" s="1"/>
  <c r="H30" i="5" s="1"/>
  <c r="G7" i="7"/>
  <c r="D13" i="7" s="1"/>
  <c r="G5" i="6"/>
  <c r="G5" i="7" s="1"/>
  <c r="G7" i="6"/>
  <c r="D22" i="6" s="1"/>
  <c r="E22" i="6" s="1"/>
  <c r="D14" i="5"/>
  <c r="E14" i="5" s="1"/>
  <c r="F14" i="5" s="1"/>
  <c r="H14" i="5" s="1"/>
  <c r="D34" i="5"/>
  <c r="E34" i="5" s="1"/>
  <c r="F34" i="5" s="1"/>
  <c r="H34" i="5" s="1"/>
  <c r="G2" i="6"/>
  <c r="G3" i="7" s="1"/>
  <c r="A6" i="6"/>
  <c r="A6" i="7" s="1"/>
  <c r="A5" i="6"/>
  <c r="A5" i="7" s="1"/>
  <c r="A1" i="6"/>
  <c r="A1" i="7" s="1"/>
  <c r="E28" i="5"/>
  <c r="F28" i="5" s="1"/>
  <c r="H28" i="5" s="1"/>
  <c r="D59" i="7" l="1"/>
  <c r="E59" i="7" s="1"/>
  <c r="D61" i="7"/>
  <c r="E61" i="7" s="1"/>
  <c r="D71" i="7"/>
  <c r="E71" i="7" s="1"/>
  <c r="D62" i="7"/>
  <c r="E62" i="7" s="1"/>
  <c r="D63" i="7"/>
  <c r="E63" i="7" s="1"/>
  <c r="D38" i="7"/>
  <c r="E38" i="7" s="1"/>
  <c r="F38" i="7" s="1"/>
  <c r="H38" i="7" s="1"/>
  <c r="D39" i="7"/>
  <c r="E39" i="7" s="1"/>
  <c r="D72" i="7"/>
  <c r="E72" i="7" s="1"/>
  <c r="F72" i="7" s="1"/>
  <c r="H72" i="7" s="1"/>
  <c r="D73" i="7"/>
  <c r="E73" i="7" s="1"/>
  <c r="F73" i="7" s="1"/>
  <c r="H73" i="7" s="1"/>
  <c r="D48" i="7"/>
  <c r="E48" i="7" s="1"/>
  <c r="D41" i="7"/>
  <c r="E41" i="7" s="1"/>
  <c r="F41" i="7" s="1"/>
  <c r="H41" i="7" s="1"/>
  <c r="D52" i="7"/>
  <c r="E52" i="7" s="1"/>
  <c r="F52" i="7" s="1"/>
  <c r="H52" i="7" s="1"/>
  <c r="D64" i="7"/>
  <c r="E64" i="7" s="1"/>
  <c r="D69" i="7"/>
  <c r="E69" i="7" s="1"/>
  <c r="F69" i="7" s="1"/>
  <c r="H69" i="7" s="1"/>
  <c r="D24" i="6"/>
  <c r="E24" i="6" s="1"/>
  <c r="F24" i="6" s="1"/>
  <c r="G24" i="6" s="1"/>
  <c r="I24" i="6" s="1"/>
  <c r="K24" i="6" s="1"/>
  <c r="L24" i="6" s="1"/>
  <c r="D42" i="7"/>
  <c r="E42" i="7" s="1"/>
  <c r="F42" i="7" s="1"/>
  <c r="H42" i="7" s="1"/>
  <c r="D53" i="7"/>
  <c r="E53" i="7" s="1"/>
  <c r="F53" i="7" s="1"/>
  <c r="H53" i="7" s="1"/>
  <c r="D65" i="7"/>
  <c r="E65" i="7" s="1"/>
  <c r="F65" i="7" s="1"/>
  <c r="H65" i="7" s="1"/>
  <c r="D23" i="6"/>
  <c r="E23" i="6" s="1"/>
  <c r="F23" i="6" s="1"/>
  <c r="G23" i="6" s="1"/>
  <c r="I23" i="6" s="1"/>
  <c r="K23" i="6" s="1"/>
  <c r="L23" i="6" s="1"/>
  <c r="D43" i="7"/>
  <c r="E43" i="7" s="1"/>
  <c r="F43" i="7" s="1"/>
  <c r="H43" i="7" s="1"/>
  <c r="D54" i="7"/>
  <c r="E54" i="7" s="1"/>
  <c r="F54" i="7" s="1"/>
  <c r="H54" i="7" s="1"/>
  <c r="D66" i="7"/>
  <c r="E66" i="7" s="1"/>
  <c r="F66" i="7" s="1"/>
  <c r="H66" i="7" s="1"/>
  <c r="D44" i="7"/>
  <c r="E44" i="7" s="1"/>
  <c r="F44" i="7" s="1"/>
  <c r="H44" i="7" s="1"/>
  <c r="D55" i="7"/>
  <c r="E55" i="7" s="1"/>
  <c r="F55" i="7" s="1"/>
  <c r="H55" i="7" s="1"/>
  <c r="D67" i="7"/>
  <c r="E67" i="7" s="1"/>
  <c r="F67" i="7" s="1"/>
  <c r="H67" i="7" s="1"/>
  <c r="D45" i="7"/>
  <c r="E45" i="7" s="1"/>
  <c r="F45" i="7" s="1"/>
  <c r="H45" i="7" s="1"/>
  <c r="D56" i="7"/>
  <c r="E56" i="7" s="1"/>
  <c r="F56" i="7" s="1"/>
  <c r="H56" i="7" s="1"/>
  <c r="D68" i="7"/>
  <c r="E68" i="7" s="1"/>
  <c r="F68" i="7" s="1"/>
  <c r="H68" i="7" s="1"/>
  <c r="D46" i="7"/>
  <c r="E46" i="7" s="1"/>
  <c r="F46" i="7" s="1"/>
  <c r="H46" i="7" s="1"/>
  <c r="D57" i="7"/>
  <c r="E57" i="7" s="1"/>
  <c r="F57" i="7" s="1"/>
  <c r="H57" i="7" s="1"/>
  <c r="D58" i="7"/>
  <c r="E58" i="7" s="1"/>
  <c r="F58" i="7" s="1"/>
  <c r="H58" i="7" s="1"/>
  <c r="D70" i="7"/>
  <c r="E70" i="7" s="1"/>
  <c r="F70" i="7" s="1"/>
  <c r="H70" i="7" s="1"/>
  <c r="F22" i="6"/>
  <c r="G22" i="6" s="1"/>
  <c r="I22" i="6" s="1"/>
  <c r="K22" i="6" s="1"/>
  <c r="L22" i="6" s="1"/>
  <c r="F61" i="7"/>
  <c r="H61" i="7" s="1"/>
  <c r="F62" i="7"/>
  <c r="H62" i="7" s="1"/>
  <c r="F39" i="7"/>
  <c r="H39" i="7" s="1"/>
  <c r="F64" i="7"/>
  <c r="H64" i="7" s="1"/>
  <c r="F50" i="7"/>
  <c r="H50" i="7" s="1"/>
  <c r="F63" i="7"/>
  <c r="H63" i="7" s="1"/>
  <c r="F49" i="7"/>
  <c r="H49" i="7" s="1"/>
  <c r="F51" i="7"/>
  <c r="H51" i="7" s="1"/>
  <c r="F47" i="7"/>
  <c r="H47" i="7" s="1"/>
  <c r="F59" i="7"/>
  <c r="H59" i="7" s="1"/>
  <c r="F71" i="7"/>
  <c r="H71" i="7" s="1"/>
  <c r="F29" i="6"/>
  <c r="G29" i="6" s="1"/>
  <c r="I29" i="6" s="1"/>
  <c r="K29" i="6" s="1"/>
  <c r="L29" i="6" s="1"/>
  <c r="F48" i="7"/>
  <c r="H48" i="7" s="1"/>
  <c r="F60" i="7"/>
  <c r="H60" i="7" s="1"/>
  <c r="D74" i="7"/>
  <c r="E74" i="7" s="1"/>
  <c r="F74" i="7" s="1"/>
  <c r="H74" i="7" s="1"/>
  <c r="D27" i="7"/>
  <c r="E27" i="7" s="1"/>
  <c r="F27" i="7" s="1"/>
  <c r="H27" i="7" s="1"/>
  <c r="D23" i="7"/>
  <c r="E23" i="7" s="1"/>
  <c r="F23" i="7" s="1"/>
  <c r="H23" i="7" s="1"/>
  <c r="D17" i="7"/>
  <c r="E17" i="7" s="1"/>
  <c r="F17" i="7" s="1"/>
  <c r="H17" i="7" s="1"/>
  <c r="D16" i="7"/>
  <c r="E16" i="7" s="1"/>
  <c r="F16" i="7" s="1"/>
  <c r="H16" i="7" s="1"/>
  <c r="D29" i="7"/>
  <c r="E29" i="7" s="1"/>
  <c r="F29" i="7" s="1"/>
  <c r="H29" i="7" s="1"/>
  <c r="D28" i="7"/>
  <c r="E28" i="7" s="1"/>
  <c r="F28" i="7" s="1"/>
  <c r="H28" i="7" s="1"/>
  <c r="D15" i="7"/>
  <c r="E15" i="7" s="1"/>
  <c r="F15" i="7" s="1"/>
  <c r="H15" i="7" s="1"/>
  <c r="D22" i="7"/>
  <c r="E22" i="7" s="1"/>
  <c r="F22" i="7" s="1"/>
  <c r="H22" i="7" s="1"/>
  <c r="D25" i="7"/>
  <c r="E25" i="7" s="1"/>
  <c r="F25" i="7" s="1"/>
  <c r="H25" i="7" s="1"/>
  <c r="D40" i="7"/>
  <c r="E40" i="7" s="1"/>
  <c r="F40" i="7" s="1"/>
  <c r="H40" i="7" s="1"/>
  <c r="D26" i="7"/>
  <c r="E26" i="7" s="1"/>
  <c r="F26" i="7" s="1"/>
  <c r="H26" i="7" s="1"/>
  <c r="D14" i="7"/>
  <c r="E14" i="7" s="1"/>
  <c r="F14" i="7" s="1"/>
  <c r="H14" i="7" s="1"/>
  <c r="D37" i="7"/>
  <c r="E37" i="7" s="1"/>
  <c r="F37" i="7" s="1"/>
  <c r="H37" i="7" s="1"/>
  <c r="D36" i="7"/>
  <c r="E36" i="7" s="1"/>
  <c r="F36" i="7" s="1"/>
  <c r="H36" i="7" s="1"/>
  <c r="D24" i="7"/>
  <c r="E24" i="7" s="1"/>
  <c r="F24" i="7" s="1"/>
  <c r="H24" i="7" s="1"/>
  <c r="D35" i="7"/>
  <c r="E35" i="7" s="1"/>
  <c r="F35" i="7" s="1"/>
  <c r="H35" i="7" s="1"/>
  <c r="D34" i="7"/>
  <c r="E34" i="7" s="1"/>
  <c r="F34" i="7" s="1"/>
  <c r="H34" i="7" s="1"/>
  <c r="D33" i="7"/>
  <c r="E33" i="7" s="1"/>
  <c r="F33" i="7" s="1"/>
  <c r="H33" i="7" s="1"/>
  <c r="D21" i="7"/>
  <c r="E21" i="7" s="1"/>
  <c r="F21" i="7" s="1"/>
  <c r="H21" i="7" s="1"/>
  <c r="D32" i="7"/>
  <c r="E32" i="7" s="1"/>
  <c r="F32" i="7" s="1"/>
  <c r="H32" i="7" s="1"/>
  <c r="D20" i="7"/>
  <c r="E20" i="7" s="1"/>
  <c r="F20" i="7" s="1"/>
  <c r="H20" i="7" s="1"/>
  <c r="D31" i="7"/>
  <c r="E31" i="7" s="1"/>
  <c r="F31" i="7" s="1"/>
  <c r="H31" i="7" s="1"/>
  <c r="D19" i="7"/>
  <c r="E19" i="7" s="1"/>
  <c r="F19" i="7" s="1"/>
  <c r="H19" i="7" s="1"/>
  <c r="D30" i="7"/>
  <c r="E30" i="7" s="1"/>
  <c r="F30" i="7" s="1"/>
  <c r="H30" i="7" s="1"/>
  <c r="D18" i="7"/>
  <c r="E18" i="7" s="1"/>
  <c r="F18" i="7" s="1"/>
  <c r="H18" i="7" s="1"/>
  <c r="D16" i="6"/>
  <c r="E16" i="6" s="1"/>
  <c r="F16" i="6" s="1"/>
  <c r="G16" i="6" s="1"/>
  <c r="I16" i="6" s="1"/>
  <c r="K16" i="6" s="1"/>
  <c r="L16" i="6" s="1"/>
  <c r="D21" i="6"/>
  <c r="E21" i="6" s="1"/>
  <c r="F21" i="6" s="1"/>
  <c r="G21" i="6" s="1"/>
  <c r="I21" i="6" s="1"/>
  <c r="K21" i="6" s="1"/>
  <c r="L21" i="6" s="1"/>
  <c r="D18" i="6"/>
  <c r="E18" i="6" s="1"/>
  <c r="F18" i="6" s="1"/>
  <c r="G18" i="6" s="1"/>
  <c r="I18" i="6" s="1"/>
  <c r="K18" i="6" s="1"/>
  <c r="L18" i="6" s="1"/>
  <c r="D20" i="6"/>
  <c r="E20" i="6" s="1"/>
  <c r="F20" i="6" s="1"/>
  <c r="G20" i="6" s="1"/>
  <c r="I20" i="6" s="1"/>
  <c r="K20" i="6" s="1"/>
  <c r="L20" i="6" s="1"/>
  <c r="D26" i="6"/>
  <c r="E26" i="6" s="1"/>
  <c r="F26" i="6" s="1"/>
  <c r="G26" i="6" s="1"/>
  <c r="I26" i="6" s="1"/>
  <c r="K26" i="6" s="1"/>
  <c r="L26" i="6" s="1"/>
  <c r="D27" i="6"/>
  <c r="E27" i="6" s="1"/>
  <c r="F27" i="6" s="1"/>
  <c r="G27" i="6" s="1"/>
  <c r="I27" i="6" s="1"/>
  <c r="K27" i="6" s="1"/>
  <c r="L27" i="6" s="1"/>
  <c r="D28" i="6"/>
  <c r="E28" i="6" s="1"/>
  <c r="F28" i="6" s="1"/>
  <c r="G28" i="6" s="1"/>
  <c r="I28" i="6" s="1"/>
  <c r="K28" i="6" s="1"/>
  <c r="L28" i="6" s="1"/>
  <c r="I33" i="5"/>
  <c r="I32" i="5"/>
  <c r="I31" i="5"/>
  <c r="D19" i="6"/>
  <c r="E19" i="6" s="1"/>
  <c r="F19" i="6" s="1"/>
  <c r="G19" i="6" s="1"/>
  <c r="I19" i="6" s="1"/>
  <c r="K19" i="6" s="1"/>
  <c r="L19" i="6" s="1"/>
  <c r="D15" i="6"/>
  <c r="E15" i="6" s="1"/>
  <c r="F15" i="6" s="1"/>
  <c r="G15" i="6" s="1"/>
  <c r="I15" i="6" s="1"/>
  <c r="K15" i="6" s="1"/>
  <c r="L15" i="6" s="1"/>
  <c r="D17" i="6"/>
  <c r="E17" i="6" s="1"/>
  <c r="F17" i="6" s="1"/>
  <c r="G17" i="6" s="1"/>
  <c r="I17" i="6" s="1"/>
  <c r="K17" i="6" s="1"/>
  <c r="L17" i="6" s="1"/>
  <c r="D25" i="6"/>
  <c r="E25" i="6" s="1"/>
  <c r="F25" i="6" s="1"/>
  <c r="G25" i="6" s="1"/>
  <c r="I25" i="6" s="1"/>
  <c r="K25" i="6" s="1"/>
  <c r="L25" i="6" s="1"/>
  <c r="D30" i="6"/>
  <c r="E30" i="6" s="1"/>
  <c r="F30" i="6" s="1"/>
  <c r="G30" i="6" s="1"/>
  <c r="I30" i="6" s="1"/>
  <c r="K30" i="6" s="1"/>
  <c r="L30" i="6" s="1"/>
  <c r="E13" i="7"/>
  <c r="F13" i="7" s="1"/>
  <c r="H13" i="7" s="1"/>
  <c r="I23" i="5"/>
  <c r="I15" i="5"/>
  <c r="I25" i="5"/>
  <c r="I24" i="5"/>
  <c r="H37" i="5"/>
  <c r="M12" i="7" s="1"/>
  <c r="I14" i="5"/>
  <c r="I17" i="5"/>
  <c r="I30" i="5"/>
  <c r="I29" i="5"/>
  <c r="I21" i="5"/>
  <c r="I16" i="5"/>
  <c r="I28" i="5"/>
  <c r="I20" i="5"/>
  <c r="I27" i="5"/>
  <c r="I19" i="5"/>
  <c r="I22" i="5"/>
  <c r="I26" i="5"/>
  <c r="I18" i="5"/>
  <c r="I34" i="5"/>
  <c r="D14" i="6"/>
  <c r="E14" i="6" s="1"/>
  <c r="F14" i="6" s="1"/>
  <c r="G14" i="6" s="1"/>
  <c r="I14" i="6" s="1"/>
  <c r="H76" i="7" l="1"/>
  <c r="M16" i="7" s="1"/>
  <c r="J33" i="5"/>
  <c r="J32" i="5"/>
  <c r="J31" i="5"/>
  <c r="J22" i="5"/>
  <c r="J28" i="5"/>
  <c r="J29" i="5"/>
  <c r="J17" i="5"/>
  <c r="J23" i="5"/>
  <c r="K33" i="6"/>
  <c r="M29" i="6" s="1"/>
  <c r="L14" i="6"/>
  <c r="J34" i="5"/>
  <c r="J24" i="5"/>
  <c r="J19" i="5"/>
  <c r="J27" i="5"/>
  <c r="J14" i="5"/>
  <c r="J30" i="5"/>
  <c r="J25" i="5"/>
  <c r="J26" i="5"/>
  <c r="J16" i="5"/>
  <c r="J18" i="5"/>
  <c r="J20" i="5"/>
  <c r="J21" i="5"/>
  <c r="J15" i="5"/>
  <c r="J35" i="5" l="1"/>
  <c r="I74" i="7"/>
  <c r="I13" i="7"/>
  <c r="I21" i="7"/>
  <c r="I60" i="7"/>
  <c r="I24" i="7"/>
  <c r="I27" i="7"/>
  <c r="I31" i="7"/>
  <c r="I59" i="7"/>
  <c r="I20" i="7"/>
  <c r="I22" i="7"/>
  <c r="I23" i="7"/>
  <c r="I67" i="7"/>
  <c r="I68" i="7"/>
  <c r="I61" i="7"/>
  <c r="I52" i="7"/>
  <c r="I46" i="7"/>
  <c r="I29" i="7"/>
  <c r="I38" i="7"/>
  <c r="I45" i="7"/>
  <c r="I37" i="7"/>
  <c r="I39" i="7"/>
  <c r="I54" i="7"/>
  <c r="I36" i="7"/>
  <c r="I15" i="7"/>
  <c r="I64" i="7"/>
  <c r="I63" i="7"/>
  <c r="I40" i="7"/>
  <c r="I16" i="7"/>
  <c r="I41" i="7"/>
  <c r="I73" i="7"/>
  <c r="I19" i="7"/>
  <c r="I42" i="7"/>
  <c r="I71" i="7"/>
  <c r="I17" i="7"/>
  <c r="I30" i="7"/>
  <c r="I56" i="7"/>
  <c r="I69" i="7"/>
  <c r="I48" i="7"/>
  <c r="I44" i="7"/>
  <c r="I26" i="7"/>
  <c r="I66" i="7"/>
  <c r="I70" i="7"/>
  <c r="I35" i="7"/>
  <c r="I32" i="7"/>
  <c r="I50" i="7"/>
  <c r="I57" i="7"/>
  <c r="I53" i="7"/>
  <c r="I25" i="7"/>
  <c r="I55" i="7"/>
  <c r="I65" i="7"/>
  <c r="I14" i="7"/>
  <c r="I49" i="7"/>
  <c r="I34" i="7"/>
  <c r="I58" i="7"/>
  <c r="I43" i="7"/>
  <c r="I72" i="7"/>
  <c r="I28" i="7"/>
  <c r="I18" i="7"/>
  <c r="I33" i="7"/>
  <c r="I51" i="7"/>
  <c r="I62" i="7"/>
  <c r="I47" i="7"/>
  <c r="M14" i="6"/>
  <c r="M14" i="7"/>
  <c r="M20" i="7" s="1"/>
  <c r="M23" i="7" s="1"/>
  <c r="M17" i="6"/>
  <c r="M16" i="6"/>
  <c r="M20" i="6"/>
  <c r="M22" i="6"/>
  <c r="M15" i="6"/>
  <c r="M28" i="6"/>
  <c r="M23" i="6"/>
  <c r="M24" i="6"/>
  <c r="M25" i="6"/>
  <c r="M18" i="6"/>
  <c r="M30" i="6"/>
  <c r="M21" i="6"/>
  <c r="M27" i="6"/>
  <c r="M19" i="6"/>
  <c r="M26" i="6"/>
  <c r="I76" i="7" l="1"/>
  <c r="M31" i="6"/>
</calcChain>
</file>

<file path=xl/sharedStrings.xml><?xml version="1.0" encoding="utf-8"?>
<sst xmlns="http://schemas.openxmlformats.org/spreadsheetml/2006/main" count="254" uniqueCount="186">
  <si>
    <t>Distributed 1st &amp; 3rd quarters</t>
  </si>
  <si>
    <t>PRIORITY #1 - VOTED BONDS AND CAPITAL PROJECT LEVIES</t>
  </si>
  <si>
    <t>COUNTY NAME</t>
  </si>
  <si>
    <t>DATE:</t>
  </si>
  <si>
    <t>STEP 3</t>
  </si>
  <si>
    <t>COLUMN B</t>
  </si>
  <si>
    <t>COLUMN C</t>
  </si>
  <si>
    <t>COLUMN D</t>
  </si>
  <si>
    <t>COLUMN E</t>
  </si>
  <si>
    <t>COLUMN F</t>
  </si>
  <si>
    <t>COLUMN G</t>
  </si>
  <si>
    <t>COLUMN H</t>
  </si>
  <si>
    <t>COLUMN I</t>
  </si>
  <si>
    <t>COLUMN J</t>
  </si>
  <si>
    <t>TAXING</t>
  </si>
  <si>
    <t>FOREST LAND</t>
  </si>
  <si>
    <t>% FLAV</t>
  </si>
  <si>
    <t>DIST TAV</t>
  </si>
  <si>
    <t>TAV DIST. AMT.</t>
  </si>
  <si>
    <t>(% DIST.)</t>
  </si>
  <si>
    <t>DISTRICT</t>
  </si>
  <si>
    <t>(A/LINE2)</t>
  </si>
  <si>
    <t>(B*LINE 1)</t>
  </si>
  <si>
    <t>(D/1000*C)</t>
  </si>
  <si>
    <t>(1 &amp; 3 DIST)</t>
  </si>
  <si>
    <t xml:space="preserve"> </t>
  </si>
  <si>
    <t>STEP 6</t>
  </si>
  <si>
    <t>(1/2 TAV)</t>
  </si>
  <si>
    <t>GREATER OF</t>
  </si>
  <si>
    <t>LEVY RATE</t>
  </si>
  <si>
    <t>(H/2)</t>
  </si>
  <si>
    <t>(C/2)</t>
  </si>
  <si>
    <t>D OR E</t>
  </si>
  <si>
    <t>(G/1000*F)</t>
  </si>
  <si>
    <t>(1 &amp; 3 DIST.)</t>
  </si>
  <si>
    <t xml:space="preserve">       </t>
  </si>
  <si>
    <t xml:space="preserve">   </t>
  </si>
  <si>
    <t>Distributed 2nd &amp; 4th quarters</t>
  </si>
  <si>
    <t>PRIORITY #3 - REGULAR LEVIES (INCLUDING ADMINISTRATIVE BONDS)</t>
  </si>
  <si>
    <t>TAV DIST AMT</t>
  </si>
  <si>
    <t>SCHOOL</t>
  </si>
  <si>
    <t>PROP.TAX LEVY</t>
  </si>
  <si>
    <t>% DIST.</t>
  </si>
  <si>
    <t>LINE 5:  TOTAL</t>
  </si>
  <si>
    <t>TOTAL:</t>
  </si>
  <si>
    <t>The Reserve Fund is to be used as the first payment toward the priority one</t>
  </si>
  <si>
    <t>distribution in Quarter 1 of the next calendar year.</t>
  </si>
  <si>
    <t>*Maximum amount equals 20% of annual distribution*</t>
  </si>
  <si>
    <t>equals the maximum</t>
  </si>
  <si>
    <t>Reserve amount:</t>
  </si>
  <si>
    <t>If any revenue remains after establishing a reserve account, distribute it</t>
  </si>
  <si>
    <t>according to the regular levy taxing districts (priority 3).</t>
  </si>
  <si>
    <t>See step 9, column F.</t>
  </si>
  <si>
    <t>times 20%(0.20)</t>
  </si>
  <si>
    <t>Public Forest</t>
  </si>
  <si>
    <t>Land in TD</t>
  </si>
  <si>
    <t>Acres</t>
  </si>
  <si>
    <t>Column A</t>
  </si>
  <si>
    <t>Total Taxing</t>
  </si>
  <si>
    <t>District FLAV</t>
  </si>
  <si>
    <t>LINE 3: Average assessed Value Per Acre Private Forest Land</t>
  </si>
  <si>
    <t>LINE 4: TOTAL</t>
  </si>
  <si>
    <t>DISTRICT TAV</t>
  </si>
  <si>
    <t>H/LINE 5</t>
  </si>
  <si>
    <t>LINE 6:  TOTAL</t>
  </si>
  <si>
    <t>E/LINE 6</t>
  </si>
  <si>
    <t>Priority 1 - Line 4 Amount:</t>
  </si>
  <si>
    <t>Priority 2 - Line 5 Amount:</t>
  </si>
  <si>
    <t>Priority 3 - Line 6 Amount:</t>
  </si>
  <si>
    <t>Total School</t>
  </si>
  <si>
    <t>(E/2)</t>
  </si>
  <si>
    <t>E/LINE 4</t>
  </si>
  <si>
    <t>allowable Reserve</t>
  </si>
  <si>
    <t>LINE 3: Average assessed Value Per Acre Private Forest Land:</t>
  </si>
  <si>
    <r>
      <t>LINE 2: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TOTAL COUNTY FOREST LAND ASSESSED VALUE (FLAV)*:</t>
    </r>
  </si>
  <si>
    <r>
      <t>*</t>
    </r>
    <r>
      <rPr>
        <b/>
        <sz val="12"/>
        <rFont val="Arial"/>
        <family val="2"/>
      </rPr>
      <t>Total FLAV is the SUM of Private and Public.</t>
    </r>
  </si>
  <si>
    <t>TD's Private</t>
  </si>
  <si>
    <t>ASSESSED VALUE</t>
  </si>
  <si>
    <t>**TD's Private</t>
  </si>
  <si>
    <r>
      <t>**</t>
    </r>
    <r>
      <rPr>
        <b/>
        <sz val="12"/>
        <rFont val="Arial"/>
        <family val="2"/>
      </rPr>
      <t>TD's Private FLAV is Private Forest Land Designated under RCW 84.33.</t>
    </r>
  </si>
  <si>
    <t xml:space="preserve">       STEP 1: Calculation of Distribution Using TAV</t>
  </si>
  <si>
    <t>STEP 2</t>
  </si>
  <si>
    <t xml:space="preserve">       STEP 4(A): Calculation of District TAV </t>
  </si>
  <si>
    <t xml:space="preserve">       STEP 4(B): Calculation of guaranteed Distribution </t>
  </si>
  <si>
    <t>STEP 5</t>
  </si>
  <si>
    <t xml:space="preserve">    STEP 7: Regular Levies Distribution Calculation </t>
  </si>
  <si>
    <t>STEP 8:</t>
  </si>
  <si>
    <t>Step 9 - Maximum Reserve Fund Calculation.</t>
  </si>
  <si>
    <t>Timber Role</t>
  </si>
  <si>
    <t>80% of 1983</t>
  </si>
  <si>
    <t>SD's Private</t>
  </si>
  <si>
    <t>Land in SD</t>
  </si>
  <si>
    <t xml:space="preserve">LINE 1: Total County Timber Assessed Value (TAV): </t>
  </si>
  <si>
    <t>PRIORITY #2 - SCHOOL ENRICHMENT LEVIES</t>
  </si>
  <si>
    <t>September 29,2024</t>
  </si>
  <si>
    <t xml:space="preserve"> 2025 TIMBER TAX DISTRIBUTION</t>
  </si>
  <si>
    <t>RATE COLL 2025</t>
  </si>
  <si>
    <t>COLL. 2025</t>
  </si>
  <si>
    <t>014 Napavine</t>
  </si>
  <si>
    <t>018 Castle Rock (Vader) Cap &amp; Imp</t>
  </si>
  <si>
    <t>036 Evaline</t>
  </si>
  <si>
    <t>206 Mossyrock</t>
  </si>
  <si>
    <t>214 Morton</t>
  </si>
  <si>
    <t xml:space="preserve">226 Adna </t>
  </si>
  <si>
    <t>232 Winlock</t>
  </si>
  <si>
    <t>232 Winlock Cap Imp</t>
  </si>
  <si>
    <t>234 Boistfort</t>
  </si>
  <si>
    <t>237 Toledo</t>
  </si>
  <si>
    <t xml:space="preserve">300 Onalaska </t>
  </si>
  <si>
    <t>301 Pe Ell</t>
  </si>
  <si>
    <t>302 Chehalis</t>
  </si>
  <si>
    <t>303 White Pass</t>
  </si>
  <si>
    <t>400 Oakville</t>
  </si>
  <si>
    <t>401 Centralia</t>
  </si>
  <si>
    <t xml:space="preserve">404 Eatonville </t>
  </si>
  <si>
    <t>404 Eatonville  Cap Imp</t>
  </si>
  <si>
    <t>411 Rochester</t>
  </si>
  <si>
    <t>LC Fire Dist #1 Bond</t>
  </si>
  <si>
    <t>LC Fire Dist #3 Bond</t>
  </si>
  <si>
    <t>Cemetery Dist #1</t>
  </si>
  <si>
    <t>Cemetery Dist #2</t>
  </si>
  <si>
    <t>Cemetery Dist #3</t>
  </si>
  <si>
    <t>Cemetery Dist #4</t>
  </si>
  <si>
    <t>Cemetery Dist #5</t>
  </si>
  <si>
    <t>Cemetery Dist #6</t>
  </si>
  <si>
    <t>Cemetery Dist #7</t>
  </si>
  <si>
    <t>Cemetery Dist #8</t>
  </si>
  <si>
    <t>Cemetery Dist #9</t>
  </si>
  <si>
    <t>Cemetery Dist #10</t>
  </si>
  <si>
    <t>Centralia Port Dist - IDD #3</t>
  </si>
  <si>
    <t>Centralia Port Dist - General</t>
  </si>
  <si>
    <t>Chehalis Port Dist - General</t>
  </si>
  <si>
    <t>City of Centralia</t>
  </si>
  <si>
    <t>City of Chehalis</t>
  </si>
  <si>
    <t>City of Chehalis - EMS</t>
  </si>
  <si>
    <t>City of Morton</t>
  </si>
  <si>
    <t>City of Mossyrock</t>
  </si>
  <si>
    <t>City of Napavine</t>
  </si>
  <si>
    <t>City of Pe Ell</t>
  </si>
  <si>
    <t>City of Toledo</t>
  </si>
  <si>
    <t>City of Vader</t>
  </si>
  <si>
    <t>City of Winlock</t>
  </si>
  <si>
    <t>County Social Services</t>
  </si>
  <si>
    <t>County Regular</t>
  </si>
  <si>
    <t>County Veteran's Relief</t>
  </si>
  <si>
    <t>Fire District #1 - EMS</t>
  </si>
  <si>
    <t>Fire District #1 - General</t>
  </si>
  <si>
    <t xml:space="preserve">Fire District #10 - EMS </t>
  </si>
  <si>
    <t xml:space="preserve">Fire District #10 - General </t>
  </si>
  <si>
    <t xml:space="preserve">Fire District #11 - General </t>
  </si>
  <si>
    <t xml:space="preserve">Fire District #13 - General </t>
  </si>
  <si>
    <t>Fire District #14 - EMS</t>
  </si>
  <si>
    <t xml:space="preserve">Fire District #14 - General </t>
  </si>
  <si>
    <t>Fire District #15 - EMS</t>
  </si>
  <si>
    <t xml:space="preserve">Fire District #15 - General </t>
  </si>
  <si>
    <t xml:space="preserve">Fire District #16 - General </t>
  </si>
  <si>
    <t xml:space="preserve">Fire District #17 - EMS </t>
  </si>
  <si>
    <t xml:space="preserve">Fire District #17 - General </t>
  </si>
  <si>
    <t xml:space="preserve">Fire District #18 - EMS </t>
  </si>
  <si>
    <t xml:space="preserve">Fire District #18 - General </t>
  </si>
  <si>
    <t>Fire District #2 - EMS</t>
  </si>
  <si>
    <t>Fire District #2 - General</t>
  </si>
  <si>
    <t>Fire District #3 - EMS</t>
  </si>
  <si>
    <t>Fire District #3 - General</t>
  </si>
  <si>
    <t>Fire District #4 - General</t>
  </si>
  <si>
    <t>Fire District #5 - General</t>
  </si>
  <si>
    <t>Fire District #5 - EMS</t>
  </si>
  <si>
    <t>Fire District #6 - EMS</t>
  </si>
  <si>
    <t>Fire District #6 - General</t>
  </si>
  <si>
    <t>Fire District #8 - EMS</t>
  </si>
  <si>
    <t>Fire District #8 - General</t>
  </si>
  <si>
    <t>Fire District #9 - EMS</t>
  </si>
  <si>
    <t>Fire District #9 - General</t>
  </si>
  <si>
    <t>Cowlitz Lewis Fire District #20 - EMS</t>
  </si>
  <si>
    <t>Cowlitz Lewis Fire District #20 - General</t>
  </si>
  <si>
    <t>LC Hospital District #1 - General</t>
  </si>
  <si>
    <t>Regional FPSA #1 - EMS</t>
  </si>
  <si>
    <t>Regional FPSA #1 General</t>
  </si>
  <si>
    <t>Regional FPSA #1 Maintenance &amp; Operation</t>
  </si>
  <si>
    <t>Roads</t>
  </si>
  <si>
    <t>Timberland Library</t>
  </si>
  <si>
    <t>018 (412) Castle Rock (Vader)</t>
  </si>
  <si>
    <t>226 Adna</t>
  </si>
  <si>
    <t>300 Onalaska</t>
  </si>
  <si>
    <t>Lewis County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</si>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</sst>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7" formatCode="&quot;$&quot;#,##0.00_);\(&quot;$&quot;#,##0.00\)"/>
    <numFmt numFmtId="164" formatCode="0.0000%"/>
    <numFmt numFmtId="165" formatCode="0.000_)"/>
    <numFmt numFmtId="166" formatCode="0.000%"/>
    <numFmt numFmtId="167" formatCode="0.00000000"/>
    <numFmt numFmtId="168" formatCode="0.0000_)"/>
    <numFmt numFmtId="169" formatCode="0.000"/>
    <numFmt numFmtId="170" formatCode="&quot;$&quot;#,##0.00"/>
    <numFmt numFmtId="171" formatCode="[$-409]mmmm\ d\,\ yyyy;@"/>
    <numFmt numFmtId="172" formatCode="0.000000%"/>
    <numFmt numFmtId="173" formatCode="0.000000000000"/>
  </numFmts>
  <fonts count="34" x14ac:knownFonts="1">
    <font>
      <sz val="10"/>
      <name val="Arial"/>
    </font>
    <font>
      <sz val="12"/>
      <name val="Courier"/>
    </font>
    <font>
      <b/>
      <sz val="16"/>
      <color indexed="8"/>
      <name val="Courier"/>
    </font>
    <font>
      <sz val="12"/>
      <color indexed="8"/>
      <name val="Courier"/>
    </font>
    <font>
      <sz val="10"/>
      <color indexed="8"/>
      <name val="Courier"/>
    </font>
    <font>
      <sz val="16"/>
      <color indexed="8"/>
      <name val="Courier"/>
    </font>
    <font>
      <u/>
      <sz val="12"/>
      <color indexed="8"/>
      <name val="Courier"/>
    </font>
    <font>
      <b/>
      <sz val="12"/>
      <color indexed="8"/>
      <name val="Courier"/>
    </font>
    <font>
      <b/>
      <sz val="12"/>
      <name val="Courier"/>
      <family val="3"/>
    </font>
    <font>
      <sz val="12"/>
      <color indexed="8"/>
      <name val="Courier"/>
      <family val="3"/>
    </font>
    <font>
      <sz val="15"/>
      <name val="Courier"/>
      <family val="3"/>
    </font>
    <font>
      <sz val="12"/>
      <name val="Courier"/>
      <family val="3"/>
    </font>
    <font>
      <b/>
      <sz val="12"/>
      <color indexed="8"/>
      <name val="Courier"/>
      <family val="3"/>
    </font>
    <font>
      <b/>
      <u/>
      <sz val="12"/>
      <color indexed="8"/>
      <name val="Courier"/>
      <family val="3"/>
    </font>
    <font>
      <b/>
      <sz val="10"/>
      <color indexed="8"/>
      <name val="Courier"/>
      <family val="3"/>
    </font>
    <font>
      <sz val="11"/>
      <color indexed="8"/>
      <name val="Courier"/>
      <family val="3"/>
    </font>
    <font>
      <b/>
      <sz val="15"/>
      <color indexed="8"/>
      <name val="Courier"/>
      <family val="3"/>
    </font>
    <font>
      <u/>
      <sz val="12"/>
      <name val="Arial"/>
      <family val="2"/>
    </font>
    <font>
      <b/>
      <sz val="10"/>
      <name val="Courier"/>
    </font>
    <font>
      <sz val="7.5"/>
      <name val="Courier"/>
      <family val="3"/>
    </font>
    <font>
      <sz val="5"/>
      <name val="Courier"/>
      <family val="3"/>
    </font>
    <font>
      <b/>
      <sz val="12"/>
      <name val="Courie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5"/>
      <name val="Courier"/>
    </font>
    <font>
      <b/>
      <sz val="16"/>
      <color indexed="8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sz val="16"/>
      <color indexed="8"/>
      <name val="Arial"/>
      <family val="2"/>
    </font>
    <font>
      <b/>
      <sz val="12"/>
      <color indexed="8"/>
      <name val="Arial"/>
      <family val="2"/>
    </font>
    <font>
      <sz val="1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222">
    <xf numFmtId="0" fontId="0" fillId="0" borderId="0" xfId="0"/>
    <xf numFmtId="0" fontId="2" fillId="0" borderId="0" xfId="1" applyFont="1"/>
    <xf numFmtId="0" fontId="1" fillId="0" borderId="0" xfId="1"/>
    <xf numFmtId="0" fontId="1" fillId="0" borderId="0" xfId="1" applyAlignment="1">
      <alignment horizontal="left"/>
    </xf>
    <xf numFmtId="5" fontId="1" fillId="0" borderId="0" xfId="1" applyNumberFormat="1"/>
    <xf numFmtId="0" fontId="3" fillId="0" borderId="0" xfId="1" applyFont="1"/>
    <xf numFmtId="0" fontId="3" fillId="0" borderId="1" xfId="1" applyFont="1" applyBorder="1"/>
    <xf numFmtId="10" fontId="1" fillId="0" borderId="0" xfId="1" applyNumberFormat="1"/>
    <xf numFmtId="164" fontId="1" fillId="0" borderId="0" xfId="1" applyNumberFormat="1"/>
    <xf numFmtId="0" fontId="3" fillId="0" borderId="2" xfId="1" applyFont="1" applyBorder="1"/>
    <xf numFmtId="10" fontId="3" fillId="0" borderId="0" xfId="1" applyNumberFormat="1" applyFont="1"/>
    <xf numFmtId="5" fontId="3" fillId="0" borderId="0" xfId="1" applyNumberFormat="1" applyFont="1"/>
    <xf numFmtId="7" fontId="3" fillId="0" borderId="0" xfId="1" applyNumberFormat="1" applyFont="1"/>
    <xf numFmtId="7" fontId="1" fillId="0" borderId="0" xfId="1" applyNumberFormat="1"/>
    <xf numFmtId="7" fontId="3" fillId="0" borderId="1" xfId="1" applyNumberFormat="1" applyFont="1" applyBorder="1"/>
    <xf numFmtId="165" fontId="1" fillId="0" borderId="0" xfId="1" applyNumberFormat="1"/>
    <xf numFmtId="0" fontId="7" fillId="0" borderId="0" xfId="1" applyFont="1"/>
    <xf numFmtId="0" fontId="8" fillId="0" borderId="0" xfId="1" applyFont="1"/>
    <xf numFmtId="166" fontId="1" fillId="0" borderId="0" xfId="1" applyNumberFormat="1"/>
    <xf numFmtId="0" fontId="1" fillId="0" borderId="0" xfId="1" applyProtection="1">
      <protection locked="0"/>
    </xf>
    <xf numFmtId="166" fontId="1" fillId="0" borderId="0" xfId="1" applyNumberFormat="1" applyAlignment="1">
      <alignment horizontal="left"/>
    </xf>
    <xf numFmtId="0" fontId="4" fillId="0" borderId="3" xfId="1" applyFont="1" applyBorder="1"/>
    <xf numFmtId="0" fontId="3" fillId="0" borderId="4" xfId="1" applyFont="1" applyBorder="1"/>
    <xf numFmtId="7" fontId="1" fillId="0" borderId="0" xfId="1" applyNumberFormat="1" applyAlignment="1">
      <alignment horizontal="left"/>
    </xf>
    <xf numFmtId="0" fontId="3" fillId="0" borderId="3" xfId="1" applyFont="1" applyBorder="1"/>
    <xf numFmtId="0" fontId="5" fillId="0" borderId="0" xfId="1" applyFont="1"/>
    <xf numFmtId="0" fontId="5" fillId="0" borderId="3" xfId="1" applyFont="1" applyBorder="1"/>
    <xf numFmtId="37" fontId="1" fillId="0" borderId="0" xfId="1" applyNumberFormat="1"/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6" fillId="0" borderId="2" xfId="1" applyFont="1" applyBorder="1" applyAlignment="1">
      <alignment horizontal="center"/>
    </xf>
    <xf numFmtId="10" fontId="3" fillId="0" borderId="0" xfId="1" applyNumberFormat="1" applyFont="1" applyAlignment="1">
      <alignment horizontal="center"/>
    </xf>
    <xf numFmtId="10" fontId="1" fillId="0" borderId="0" xfId="1" applyNumberFormat="1" applyAlignment="1">
      <alignment horizontal="center"/>
    </xf>
    <xf numFmtId="0" fontId="8" fillId="0" borderId="0" xfId="1" applyFont="1" applyAlignment="1" applyProtection="1">
      <alignment horizontal="left"/>
      <protection locked="0"/>
    </xf>
    <xf numFmtId="0" fontId="7" fillId="0" borderId="0" xfId="1" applyFont="1" applyAlignment="1">
      <alignment horizontal="right"/>
    </xf>
    <xf numFmtId="0" fontId="12" fillId="0" borderId="0" xfId="1" applyFont="1" applyAlignment="1">
      <alignment horizontal="right"/>
    </xf>
    <xf numFmtId="5" fontId="10" fillId="0" borderId="0" xfId="1" applyNumberFormat="1" applyFont="1"/>
    <xf numFmtId="0" fontId="12" fillId="0" borderId="2" xfId="1" applyFont="1" applyBorder="1" applyAlignment="1">
      <alignment horizontal="center"/>
    </xf>
    <xf numFmtId="0" fontId="15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/>
    </xf>
    <xf numFmtId="0" fontId="9" fillId="0" borderId="5" xfId="1" applyFont="1" applyBorder="1"/>
    <xf numFmtId="0" fontId="4" fillId="0" borderId="6" xfId="1" applyFont="1" applyBorder="1"/>
    <xf numFmtId="0" fontId="12" fillId="2" borderId="7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12" fillId="2" borderId="9" xfId="1" applyFont="1" applyFill="1" applyBorder="1" applyAlignment="1">
      <alignment horizontal="center"/>
    </xf>
    <xf numFmtId="0" fontId="12" fillId="2" borderId="10" xfId="1" applyFont="1" applyFill="1" applyBorder="1" applyAlignment="1">
      <alignment horizontal="center"/>
    </xf>
    <xf numFmtId="0" fontId="12" fillId="2" borderId="11" xfId="1" applyFont="1" applyFill="1" applyBorder="1" applyAlignment="1">
      <alignment horizontal="center"/>
    </xf>
    <xf numFmtId="0" fontId="12" fillId="2" borderId="2" xfId="1" applyFont="1" applyFill="1" applyBorder="1" applyAlignment="1">
      <alignment horizontal="center"/>
    </xf>
    <xf numFmtId="0" fontId="12" fillId="2" borderId="12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7" fontId="16" fillId="0" borderId="14" xfId="1" applyNumberFormat="1" applyFont="1" applyBorder="1"/>
    <xf numFmtId="0" fontId="17" fillId="0" borderId="0" xfId="1" applyFont="1"/>
    <xf numFmtId="0" fontId="3" fillId="0" borderId="15" xfId="1" applyFont="1" applyBorder="1" applyAlignment="1">
      <alignment horizontal="center"/>
    </xf>
    <xf numFmtId="0" fontId="3" fillId="0" borderId="16" xfId="1" applyFont="1" applyBorder="1"/>
    <xf numFmtId="0" fontId="4" fillId="0" borderId="3" xfId="1" applyFont="1" applyBorder="1" applyAlignment="1">
      <alignment horizontal="left"/>
    </xf>
    <xf numFmtId="0" fontId="8" fillId="0" borderId="0" xfId="1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Continuous"/>
    </xf>
    <xf numFmtId="5" fontId="18" fillId="0" borderId="0" xfId="0" applyNumberFormat="1" applyFont="1" applyAlignment="1">
      <alignment horizontal="centerContinuous"/>
    </xf>
    <xf numFmtId="167" fontId="18" fillId="0" borderId="0" xfId="0" applyNumberFormat="1" applyFont="1" applyAlignment="1">
      <alignment horizontal="centerContinuous"/>
    </xf>
    <xf numFmtId="7" fontId="18" fillId="0" borderId="0" xfId="0" applyNumberFormat="1" applyFont="1" applyAlignment="1">
      <alignment horizontal="centerContinuous"/>
    </xf>
    <xf numFmtId="7" fontId="18" fillId="0" borderId="0" xfId="0" applyNumberFormat="1" applyFont="1"/>
    <xf numFmtId="5" fontId="18" fillId="0" borderId="0" xfId="0" applyNumberFormat="1" applyFont="1"/>
    <xf numFmtId="5" fontId="8" fillId="0" borderId="0" xfId="0" applyNumberFormat="1" applyFont="1" applyAlignment="1">
      <alignment horizontal="centerContinuous"/>
    </xf>
    <xf numFmtId="0" fontId="11" fillId="0" borderId="0" xfId="0" applyFont="1" applyAlignment="1">
      <alignment horizontal="centerContinuous"/>
    </xf>
    <xf numFmtId="5" fontId="11" fillId="0" borderId="0" xfId="0" applyNumberFormat="1" applyFont="1" applyAlignment="1">
      <alignment horizontal="centerContinuous"/>
    </xf>
    <xf numFmtId="167" fontId="11" fillId="0" borderId="0" xfId="0" applyNumberFormat="1" applyFont="1" applyAlignment="1">
      <alignment horizontal="centerContinuous"/>
    </xf>
    <xf numFmtId="7" fontId="11" fillId="0" borderId="0" xfId="0" applyNumberFormat="1" applyFont="1" applyAlignment="1">
      <alignment horizontal="centerContinuous"/>
    </xf>
    <xf numFmtId="0" fontId="11" fillId="0" borderId="0" xfId="0" applyFont="1"/>
    <xf numFmtId="5" fontId="11" fillId="0" borderId="0" xfId="0" applyNumberFormat="1" applyFont="1"/>
    <xf numFmtId="7" fontId="11" fillId="0" borderId="0" xfId="0" applyNumberFormat="1" applyFont="1"/>
    <xf numFmtId="5" fontId="19" fillId="0" borderId="0" xfId="0" applyNumberFormat="1" applyFont="1"/>
    <xf numFmtId="7" fontId="19" fillId="0" borderId="0" xfId="0" applyNumberFormat="1" applyFont="1"/>
    <xf numFmtId="7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left"/>
    </xf>
    <xf numFmtId="5" fontId="19" fillId="0" borderId="0" xfId="0" applyNumberFormat="1" applyFont="1" applyAlignment="1">
      <alignment horizontal="right"/>
    </xf>
    <xf numFmtId="7" fontId="21" fillId="0" borderId="0" xfId="0" applyNumberFormat="1" applyFont="1"/>
    <xf numFmtId="0" fontId="21" fillId="0" borderId="0" xfId="0" applyFont="1"/>
    <xf numFmtId="5" fontId="21" fillId="0" borderId="0" xfId="0" applyNumberFormat="1" applyFont="1"/>
    <xf numFmtId="0" fontId="14" fillId="0" borderId="2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168" fontId="19" fillId="0" borderId="0" xfId="0" applyNumberFormat="1" applyFont="1"/>
    <xf numFmtId="167" fontId="19" fillId="0" borderId="0" xfId="0" applyNumberFormat="1" applyFont="1"/>
    <xf numFmtId="169" fontId="19" fillId="0" borderId="0" xfId="0" applyNumberFormat="1" applyFont="1"/>
    <xf numFmtId="7" fontId="20" fillId="0" borderId="0" xfId="0" applyNumberFormat="1" applyFont="1"/>
    <xf numFmtId="0" fontId="21" fillId="0" borderId="0" xfId="0" applyFont="1" applyAlignment="1">
      <alignment horizontal="left"/>
    </xf>
    <xf numFmtId="168" fontId="21" fillId="0" borderId="0" xfId="0" applyNumberFormat="1" applyFont="1"/>
    <xf numFmtId="167" fontId="21" fillId="0" borderId="0" xfId="0" applyNumberFormat="1" applyFont="1"/>
    <xf numFmtId="169" fontId="21" fillId="0" borderId="0" xfId="0" applyNumberFormat="1" applyFont="1"/>
    <xf numFmtId="0" fontId="24" fillId="0" borderId="0" xfId="1" applyFont="1"/>
    <xf numFmtId="0" fontId="25" fillId="0" borderId="0" xfId="1" applyFont="1"/>
    <xf numFmtId="0" fontId="24" fillId="0" borderId="0" xfId="0" applyFont="1" applyAlignment="1">
      <alignment horizontal="left"/>
    </xf>
    <xf numFmtId="0" fontId="24" fillId="0" borderId="0" xfId="0" applyFont="1"/>
    <xf numFmtId="5" fontId="24" fillId="0" borderId="0" xfId="0" applyNumberFormat="1" applyFont="1"/>
    <xf numFmtId="5" fontId="24" fillId="0" borderId="0" xfId="0" applyNumberFormat="1" applyFont="1" applyAlignment="1">
      <alignment horizontal="right"/>
    </xf>
    <xf numFmtId="0" fontId="26" fillId="0" borderId="0" xfId="1" applyFont="1"/>
    <xf numFmtId="0" fontId="23" fillId="0" borderId="0" xfId="0" applyFont="1" applyAlignment="1">
      <alignment horizontal="left"/>
    </xf>
    <xf numFmtId="5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165" fontId="3" fillId="0" borderId="0" xfId="1" applyNumberFormat="1" applyFont="1"/>
    <xf numFmtId="7" fontId="10" fillId="0" borderId="17" xfId="1" applyNumberFormat="1" applyFont="1" applyBorder="1"/>
    <xf numFmtId="164" fontId="3" fillId="0" borderId="0" xfId="1" applyNumberFormat="1" applyFont="1"/>
    <xf numFmtId="7" fontId="3" fillId="0" borderId="18" xfId="1" applyNumberFormat="1" applyFont="1" applyBorder="1"/>
    <xf numFmtId="170" fontId="1" fillId="0" borderId="0" xfId="1" applyNumberFormat="1"/>
    <xf numFmtId="7" fontId="1" fillId="0" borderId="19" xfId="1" applyNumberFormat="1" applyBorder="1"/>
    <xf numFmtId="7" fontId="1" fillId="0" borderId="20" xfId="1" applyNumberFormat="1" applyBorder="1"/>
    <xf numFmtId="0" fontId="3" fillId="2" borderId="21" xfId="1" applyFont="1" applyFill="1" applyBorder="1" applyAlignment="1">
      <alignment horizontal="center"/>
    </xf>
    <xf numFmtId="0" fontId="12" fillId="2" borderId="22" xfId="1" applyFont="1" applyFill="1" applyBorder="1" applyAlignment="1">
      <alignment horizontal="center"/>
    </xf>
    <xf numFmtId="0" fontId="12" fillId="2" borderId="21" xfId="1" applyFont="1" applyFill="1" applyBorder="1" applyAlignment="1">
      <alignment horizontal="center"/>
    </xf>
    <xf numFmtId="0" fontId="12" fillId="2" borderId="23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8" fillId="2" borderId="24" xfId="1" applyFont="1" applyFill="1" applyBorder="1" applyAlignment="1">
      <alignment horizontal="center"/>
    </xf>
    <xf numFmtId="0" fontId="12" fillId="2" borderId="25" xfId="1" applyFont="1" applyFill="1" applyBorder="1" applyAlignment="1">
      <alignment horizontal="center"/>
    </xf>
    <xf numFmtId="0" fontId="12" fillId="2" borderId="12" xfId="1" applyFont="1" applyFill="1" applyBorder="1" applyAlignment="1" applyProtection="1">
      <alignment horizontal="center"/>
      <protection locked="0"/>
    </xf>
    <xf numFmtId="0" fontId="12" fillId="2" borderId="26" xfId="1" applyFont="1" applyFill="1" applyBorder="1" applyAlignment="1">
      <alignment horizontal="center"/>
    </xf>
    <xf numFmtId="0" fontId="3" fillId="2" borderId="27" xfId="1" applyFont="1" applyFill="1" applyBorder="1"/>
    <xf numFmtId="0" fontId="12" fillId="2" borderId="28" xfId="1" applyFont="1" applyFill="1" applyBorder="1" applyAlignment="1">
      <alignment horizontal="center"/>
    </xf>
    <xf numFmtId="0" fontId="8" fillId="2" borderId="29" xfId="1" applyFont="1" applyFill="1" applyBorder="1" applyAlignment="1">
      <alignment horizontal="center"/>
    </xf>
    <xf numFmtId="0" fontId="12" fillId="2" borderId="30" xfId="1" applyFont="1" applyFill="1" applyBorder="1" applyAlignment="1">
      <alignment horizontal="center"/>
    </xf>
    <xf numFmtId="170" fontId="24" fillId="0" borderId="0" xfId="0" applyNumberFormat="1" applyFont="1" applyAlignment="1">
      <alignment horizontal="right"/>
    </xf>
    <xf numFmtId="170" fontId="22" fillId="0" borderId="19" xfId="0" applyNumberFormat="1" applyFont="1" applyBorder="1" applyAlignment="1">
      <alignment horizontal="right"/>
    </xf>
    <xf numFmtId="170" fontId="22" fillId="0" borderId="0" xfId="0" applyNumberFormat="1" applyFont="1" applyAlignment="1">
      <alignment horizontal="right"/>
    </xf>
    <xf numFmtId="170" fontId="0" fillId="0" borderId="0" xfId="0" applyNumberFormat="1" applyAlignment="1">
      <alignment horizontal="right"/>
    </xf>
    <xf numFmtId="0" fontId="28" fillId="0" borderId="0" xfId="1" applyFont="1"/>
    <xf numFmtId="0" fontId="28" fillId="0" borderId="0" xfId="1" applyFont="1" applyProtection="1">
      <protection locked="0"/>
    </xf>
    <xf numFmtId="0" fontId="24" fillId="0" borderId="0" xfId="1" applyFont="1" applyAlignment="1">
      <alignment horizontal="left"/>
    </xf>
    <xf numFmtId="0" fontId="24" fillId="0" borderId="19" xfId="1" applyFont="1" applyBorder="1"/>
    <xf numFmtId="0" fontId="29" fillId="0" borderId="19" xfId="1" applyFont="1" applyBorder="1"/>
    <xf numFmtId="0" fontId="24" fillId="0" borderId="0" xfId="1" applyFont="1" applyAlignment="1">
      <alignment horizontal="right"/>
    </xf>
    <xf numFmtId="0" fontId="24" fillId="0" borderId="31" xfId="1" applyFont="1" applyBorder="1" applyAlignment="1">
      <alignment horizontal="center"/>
    </xf>
    <xf numFmtId="0" fontId="30" fillId="0" borderId="0" xfId="1" applyFont="1" applyAlignment="1">
      <alignment horizontal="left"/>
    </xf>
    <xf numFmtId="0" fontId="30" fillId="0" borderId="0" xfId="1" applyFont="1" applyAlignment="1" applyProtection="1">
      <alignment horizontal="left"/>
      <protection locked="0"/>
    </xf>
    <xf numFmtId="5" fontId="29" fillId="0" borderId="31" xfId="1" applyNumberFormat="1" applyFont="1" applyBorder="1"/>
    <xf numFmtId="0" fontId="25" fillId="0" borderId="27" xfId="1" applyFont="1" applyBorder="1"/>
    <xf numFmtId="0" fontId="25" fillId="0" borderId="31" xfId="1" applyFont="1" applyBorder="1"/>
    <xf numFmtId="0" fontId="31" fillId="0" borderId="31" xfId="1" applyFont="1" applyBorder="1"/>
    <xf numFmtId="0" fontId="25" fillId="0" borderId="17" xfId="1" applyFont="1" applyBorder="1" applyAlignment="1">
      <alignment horizontal="center"/>
    </xf>
    <xf numFmtId="0" fontId="25" fillId="0" borderId="32" xfId="1" applyFont="1" applyBorder="1" applyAlignment="1">
      <alignment horizontal="center"/>
    </xf>
    <xf numFmtId="0" fontId="25" fillId="0" borderId="2" xfId="1" applyFont="1" applyBorder="1"/>
    <xf numFmtId="0" fontId="25" fillId="2" borderId="7" xfId="1" applyFont="1" applyFill="1" applyBorder="1" applyAlignment="1">
      <alignment horizontal="center"/>
    </xf>
    <xf numFmtId="0" fontId="32" fillId="2" borderId="7" xfId="1" applyFont="1" applyFill="1" applyBorder="1" applyAlignment="1">
      <alignment horizontal="center"/>
    </xf>
    <xf numFmtId="0" fontId="32" fillId="2" borderId="33" xfId="1" applyFont="1" applyFill="1" applyBorder="1" applyAlignment="1">
      <alignment horizontal="center"/>
    </xf>
    <xf numFmtId="0" fontId="32" fillId="2" borderId="10" xfId="1" applyFont="1" applyFill="1" applyBorder="1" applyAlignment="1">
      <alignment horizontal="center"/>
    </xf>
    <xf numFmtId="0" fontId="32" fillId="2" borderId="27" xfId="1" applyFont="1" applyFill="1" applyBorder="1" applyAlignment="1">
      <alignment horizontal="center"/>
    </xf>
    <xf numFmtId="0" fontId="25" fillId="0" borderId="2" xfId="1" applyFont="1" applyBorder="1" applyAlignment="1">
      <alignment horizontal="center"/>
    </xf>
    <xf numFmtId="0" fontId="32" fillId="2" borderId="8" xfId="1" applyFont="1" applyFill="1" applyBorder="1" applyAlignment="1">
      <alignment horizontal="center"/>
    </xf>
    <xf numFmtId="0" fontId="30" fillId="2" borderId="8" xfId="1" applyFont="1" applyFill="1" applyBorder="1" applyAlignment="1">
      <alignment horizontal="center"/>
    </xf>
    <xf numFmtId="0" fontId="24" fillId="2" borderId="23" xfId="1" applyFont="1" applyFill="1" applyBorder="1" applyAlignment="1">
      <alignment horizontal="center"/>
    </xf>
    <xf numFmtId="49" fontId="32" fillId="2" borderId="11" xfId="1" applyNumberFormat="1" applyFont="1" applyFill="1" applyBorder="1" applyAlignment="1">
      <alignment horizontal="center"/>
    </xf>
    <xf numFmtId="0" fontId="32" fillId="2" borderId="2" xfId="1" applyFont="1" applyFill="1" applyBorder="1" applyAlignment="1">
      <alignment horizontal="center"/>
    </xf>
    <xf numFmtId="0" fontId="32" fillId="2" borderId="9" xfId="1" applyFont="1" applyFill="1" applyBorder="1" applyAlignment="1">
      <alignment horizontal="center"/>
    </xf>
    <xf numFmtId="0" fontId="32" fillId="2" borderId="34" xfId="1" applyFont="1" applyFill="1" applyBorder="1" applyAlignment="1">
      <alignment horizontal="center"/>
    </xf>
    <xf numFmtId="0" fontId="32" fillId="2" borderId="12" xfId="1" applyFont="1" applyFill="1" applyBorder="1" applyAlignment="1">
      <alignment horizontal="center"/>
    </xf>
    <xf numFmtId="0" fontId="32" fillId="2" borderId="13" xfId="1" applyFont="1" applyFill="1" applyBorder="1" applyAlignment="1">
      <alignment horizontal="center"/>
    </xf>
    <xf numFmtId="5" fontId="25" fillId="0" borderId="2" xfId="1" applyNumberFormat="1" applyFont="1" applyBorder="1" applyAlignment="1">
      <alignment horizontal="center"/>
    </xf>
    <xf numFmtId="164" fontId="24" fillId="0" borderId="0" xfId="1" applyNumberFormat="1" applyFont="1"/>
    <xf numFmtId="170" fontId="24" fillId="0" borderId="0" xfId="1" applyNumberFormat="1" applyFont="1"/>
    <xf numFmtId="10" fontId="25" fillId="0" borderId="0" xfId="1" applyNumberFormat="1" applyFont="1"/>
    <xf numFmtId="0" fontId="25" fillId="0" borderId="1" xfId="1" applyFont="1" applyBorder="1"/>
    <xf numFmtId="10" fontId="25" fillId="0" borderId="1" xfId="1" applyNumberFormat="1" applyFont="1" applyBorder="1"/>
    <xf numFmtId="7" fontId="25" fillId="0" borderId="1" xfId="1" applyNumberFormat="1" applyFont="1" applyBorder="1"/>
    <xf numFmtId="5" fontId="25" fillId="0" borderId="0" xfId="1" applyNumberFormat="1" applyFont="1"/>
    <xf numFmtId="9" fontId="25" fillId="0" borderId="0" xfId="1" applyNumberFormat="1" applyFont="1"/>
    <xf numFmtId="165" fontId="25" fillId="0" borderId="0" xfId="1" applyNumberFormat="1" applyFont="1"/>
    <xf numFmtId="5" fontId="24" fillId="0" borderId="0" xfId="1" applyNumberFormat="1" applyFont="1"/>
    <xf numFmtId="0" fontId="32" fillId="0" borderId="0" xfId="1" applyFont="1" applyAlignment="1">
      <alignment horizontal="right"/>
    </xf>
    <xf numFmtId="170" fontId="25" fillId="0" borderId="19" xfId="1" applyNumberFormat="1" applyFont="1" applyBorder="1"/>
    <xf numFmtId="0" fontId="30" fillId="0" borderId="0" xfId="1" applyFont="1"/>
    <xf numFmtId="171" fontId="1" fillId="0" borderId="0" xfId="1" applyNumberFormat="1"/>
    <xf numFmtId="170" fontId="24" fillId="0" borderId="19" xfId="1" applyNumberFormat="1" applyFont="1" applyBorder="1"/>
    <xf numFmtId="170" fontId="25" fillId="0" borderId="0" xfId="1" applyNumberFormat="1" applyFont="1"/>
    <xf numFmtId="0" fontId="8" fillId="2" borderId="11" xfId="1" quotePrefix="1" applyFont="1" applyFill="1" applyBorder="1" applyAlignment="1">
      <alignment horizontal="center"/>
    </xf>
    <xf numFmtId="171" fontId="24" fillId="0" borderId="0" xfId="1" applyNumberFormat="1" applyFont="1" applyAlignment="1">
      <alignment horizontal="left"/>
    </xf>
    <xf numFmtId="7" fontId="29" fillId="0" borderId="19" xfId="1" applyNumberFormat="1" applyFont="1" applyBorder="1"/>
    <xf numFmtId="7" fontId="29" fillId="0" borderId="35" xfId="1" applyNumberFormat="1" applyFont="1" applyBorder="1"/>
    <xf numFmtId="170" fontId="24" fillId="0" borderId="0" xfId="1" applyNumberFormat="1" applyFont="1" applyProtection="1">
      <protection locked="0"/>
    </xf>
    <xf numFmtId="170" fontId="24" fillId="0" borderId="36" xfId="1" applyNumberFormat="1" applyFont="1" applyBorder="1"/>
    <xf numFmtId="4" fontId="24" fillId="0" borderId="0" xfId="1" applyNumberFormat="1" applyFont="1"/>
    <xf numFmtId="4" fontId="24" fillId="0" borderId="0" xfId="1" applyNumberFormat="1" applyFont="1" applyProtection="1">
      <protection locked="0"/>
    </xf>
    <xf numFmtId="4" fontId="24" fillId="0" borderId="36" xfId="1" applyNumberFormat="1" applyFont="1" applyBorder="1"/>
    <xf numFmtId="164" fontId="24" fillId="0" borderId="19" xfId="1" applyNumberFormat="1" applyFont="1" applyBorder="1"/>
    <xf numFmtId="164" fontId="25" fillId="0" borderId="0" xfId="1" applyNumberFormat="1" applyFont="1"/>
    <xf numFmtId="164" fontId="25" fillId="0" borderId="37" xfId="1" applyNumberFormat="1" applyFont="1" applyBorder="1"/>
    <xf numFmtId="7" fontId="10" fillId="0" borderId="19" xfId="1" applyNumberFormat="1" applyFont="1" applyBorder="1"/>
    <xf numFmtId="7" fontId="10" fillId="0" borderId="35" xfId="1" applyNumberFormat="1" applyFont="1" applyBorder="1"/>
    <xf numFmtId="39" fontId="1" fillId="0" borderId="0" xfId="1" applyNumberFormat="1"/>
    <xf numFmtId="39" fontId="1" fillId="0" borderId="19" xfId="1" applyNumberFormat="1" applyBorder="1"/>
    <xf numFmtId="170" fontId="1" fillId="0" borderId="19" xfId="1" applyNumberFormat="1" applyBorder="1"/>
    <xf numFmtId="172" fontId="1" fillId="0" borderId="0" xfId="1" applyNumberFormat="1"/>
    <xf numFmtId="172" fontId="1" fillId="0" borderId="19" xfId="1" applyNumberFormat="1" applyBorder="1"/>
    <xf numFmtId="4" fontId="1" fillId="0" borderId="0" xfId="1" applyNumberFormat="1"/>
    <xf numFmtId="4" fontId="1" fillId="0" borderId="19" xfId="1" applyNumberFormat="1" applyBorder="1"/>
    <xf numFmtId="164" fontId="3" fillId="0" borderId="1" xfId="1" applyNumberFormat="1" applyFont="1" applyBorder="1"/>
    <xf numFmtId="164" fontId="3" fillId="0" borderId="18" xfId="1" applyNumberFormat="1" applyFont="1" applyBorder="1"/>
    <xf numFmtId="7" fontId="27" fillId="0" borderId="38" xfId="1" applyNumberFormat="1" applyFont="1" applyBorder="1"/>
    <xf numFmtId="7" fontId="27" fillId="0" borderId="39" xfId="1" applyNumberFormat="1" applyFont="1" applyBorder="1"/>
    <xf numFmtId="7" fontId="10" fillId="0" borderId="39" xfId="1" applyNumberFormat="1" applyFont="1" applyBorder="1"/>
    <xf numFmtId="170" fontId="1" fillId="0" borderId="0" xfId="1" applyNumberFormat="1" applyProtection="1">
      <protection locked="0"/>
    </xf>
    <xf numFmtId="170" fontId="1" fillId="0" borderId="40" xfId="1" applyNumberFormat="1" applyBorder="1" applyProtection="1">
      <protection locked="0"/>
    </xf>
    <xf numFmtId="4" fontId="1" fillId="0" borderId="0" xfId="1" applyNumberFormat="1" applyProtection="1">
      <protection locked="0"/>
    </xf>
    <xf numFmtId="4" fontId="1" fillId="0" borderId="40" xfId="1" applyNumberFormat="1" applyBorder="1" applyProtection="1">
      <protection locked="0"/>
    </xf>
    <xf numFmtId="170" fontId="1" fillId="0" borderId="40" xfId="1" applyNumberFormat="1" applyBorder="1"/>
    <xf numFmtId="172" fontId="1" fillId="0" borderId="40" xfId="1" applyNumberFormat="1" applyBorder="1"/>
    <xf numFmtId="7" fontId="1" fillId="0" borderId="40" xfId="1" applyNumberFormat="1" applyBorder="1"/>
    <xf numFmtId="164" fontId="3" fillId="0" borderId="41" xfId="1" applyNumberFormat="1" applyFont="1" applyBorder="1"/>
    <xf numFmtId="171" fontId="24" fillId="0" borderId="0" xfId="1" applyNumberFormat="1" applyFont="1"/>
    <xf numFmtId="49" fontId="25" fillId="0" borderId="42" xfId="2" applyNumberFormat="1" applyFont="1" applyBorder="1"/>
    <xf numFmtId="49" fontId="25" fillId="0" borderId="43" xfId="2" applyNumberFormat="1" applyFont="1" applyBorder="1"/>
    <xf numFmtId="49" fontId="33" fillId="0" borderId="27" xfId="3" applyNumberFormat="1" applyFont="1" applyBorder="1"/>
    <xf numFmtId="49" fontId="33" fillId="0" borderId="2" xfId="3" applyNumberFormat="1" applyFont="1" applyBorder="1"/>
    <xf numFmtId="49" fontId="33" fillId="0" borderId="13" xfId="3" applyNumberFormat="1" applyFont="1" applyBorder="1"/>
    <xf numFmtId="49" fontId="25" fillId="0" borderId="44" xfId="3" applyNumberFormat="1" applyFont="1" applyBorder="1"/>
    <xf numFmtId="5" fontId="7" fillId="0" borderId="0" xfId="1" applyNumberFormat="1" applyFont="1"/>
    <xf numFmtId="173" fontId="24" fillId="0" borderId="0" xfId="1" applyNumberFormat="1" applyFont="1"/>
    <xf numFmtId="173" fontId="24" fillId="0" borderId="0" xfId="1" applyNumberFormat="1" applyFont="1" applyProtection="1">
      <protection locked="0"/>
    </xf>
    <xf numFmtId="173" fontId="24" fillId="0" borderId="36" xfId="1" applyNumberFormat="1" applyFont="1" applyBorder="1"/>
    <xf numFmtId="173" fontId="1" fillId="0" borderId="0" xfId="1" applyNumberFormat="1"/>
    <xf numFmtId="173" fontId="1" fillId="0" borderId="0" xfId="1" applyNumberFormat="1" applyProtection="1">
      <protection locked="0"/>
    </xf>
    <xf numFmtId="173" fontId="1" fillId="0" borderId="19" xfId="1" applyNumberFormat="1" applyBorder="1" applyProtection="1">
      <protection locked="0"/>
    </xf>
    <xf numFmtId="173" fontId="1" fillId="0" borderId="40" xfId="1" applyNumberFormat="1" applyBorder="1" applyProtection="1">
      <protection locked="0"/>
    </xf>
    <xf numFmtId="173" fontId="24" fillId="0" borderId="0" xfId="0" applyNumberFormat="1" applyFont="1"/>
  </cellXfs>
  <cellStyles count="4">
    <cellStyle name="Normal" xfId="0" builtinId="0"/>
    <cellStyle name="Normal_Stevens Co Wksheet" xfId="1" xr:uid="{00000000-0005-0000-0000-000001000000}"/>
    <cellStyle name="Normal_Stevens Co Wksheet 2" xfId="3" xr:uid="{41F94876-C92E-443D-BD1D-CD43897D617E}"/>
    <cellStyle name="Normal_Stevens Co Wksheet 3" xfId="2" xr:uid="{C1032951-BED1-4A7A-A8E7-9D3D841F103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>
    <pageSetUpPr fitToPage="1"/>
  </sheetPr>
  <dimension ref="A1:U56"/>
  <sheetViews>
    <sheetView tabSelected="1" zoomScale="80" zoomScaleNormal="80" zoomScaleSheetLayoutView="40" workbookViewId="0">
      <selection activeCell="G34" sqref="G34"/>
    </sheetView>
  </sheetViews>
  <sheetFormatPr defaultColWidth="12.5703125" defaultRowHeight="15" x14ac:dyDescent="0.2"/>
  <cols>
    <col min="1" max="1" width="38" style="2" customWidth="1"/>
    <col min="2" max="2" width="39.85546875" style="2" customWidth="1"/>
    <col min="3" max="3" width="22.85546875" style="2" customWidth="1"/>
    <col min="4" max="4" width="28.5703125" style="2" bestFit="1" customWidth="1"/>
    <col min="5" max="5" width="15.85546875" style="2" bestFit="1" customWidth="1"/>
    <col min="6" max="6" width="22.85546875" style="2" customWidth="1"/>
    <col min="7" max="7" width="31.85546875" style="2" customWidth="1"/>
    <col min="8" max="8" width="22.85546875" style="2" customWidth="1"/>
    <col min="9" max="9" width="21.5703125" style="2" customWidth="1"/>
    <col min="10" max="10" width="20.140625" style="2" customWidth="1"/>
    <col min="11" max="11" width="21.5703125" style="2" customWidth="1"/>
    <col min="12" max="12" width="24.85546875" style="2" bestFit="1" customWidth="1"/>
    <col min="13" max="13" width="34.42578125" style="2" customWidth="1"/>
    <col min="14" max="14" width="23.5703125" style="2" customWidth="1"/>
    <col min="15" max="15" width="7.5703125" style="2" customWidth="1"/>
    <col min="16" max="16" width="3.5703125" style="2" customWidth="1"/>
    <col min="17" max="17" width="15.140625" style="2" customWidth="1"/>
    <col min="18" max="18" width="16.42578125" style="2" customWidth="1"/>
    <col min="19" max="19" width="15.140625" style="2" customWidth="1"/>
    <col min="20" max="20" width="16.42578125" style="2" customWidth="1"/>
    <col min="21" max="21" width="15.140625" style="2" customWidth="1"/>
    <col min="22" max="204" width="12.5703125" style="2"/>
    <col min="205" max="206" width="2.42578125" style="2" customWidth="1"/>
    <col min="207" max="16384" width="12.5703125" style="2"/>
  </cols>
  <sheetData>
    <row r="1" spans="1:15" ht="20.25" x14ac:dyDescent="0.3">
      <c r="A1" s="124"/>
      <c r="B1" s="124"/>
      <c r="C1" s="124"/>
      <c r="D1" s="124"/>
      <c r="E1" s="124"/>
      <c r="F1" s="124"/>
      <c r="G1" s="90"/>
      <c r="H1" s="90"/>
      <c r="I1" s="90"/>
      <c r="J1" s="90"/>
      <c r="K1" s="90"/>
    </row>
    <row r="2" spans="1:15" ht="20.25" x14ac:dyDescent="0.3">
      <c r="A2" s="125" t="s">
        <v>95</v>
      </c>
      <c r="B2" s="124"/>
      <c r="C2" s="124"/>
      <c r="D2" s="124"/>
      <c r="E2" s="124"/>
      <c r="F2" s="126" t="s">
        <v>0</v>
      </c>
      <c r="G2" s="90"/>
      <c r="H2" s="90"/>
      <c r="I2" s="90"/>
      <c r="J2" s="90"/>
      <c r="K2" s="90"/>
    </row>
    <row r="3" spans="1:15" ht="21" thickBot="1" x14ac:dyDescent="0.35">
      <c r="A3" s="124" t="s">
        <v>1</v>
      </c>
      <c r="B3" s="124"/>
      <c r="C3" s="124"/>
      <c r="D3" s="124"/>
      <c r="E3" s="124"/>
      <c r="F3" s="124"/>
      <c r="G3" s="90"/>
      <c r="H3" s="127"/>
      <c r="I3" s="128" t="s">
        <v>184</v>
      </c>
      <c r="J3" s="128"/>
      <c r="K3" s="90"/>
    </row>
    <row r="4" spans="1:15" x14ac:dyDescent="0.2">
      <c r="A4" s="90"/>
      <c r="B4" s="90"/>
      <c r="C4" s="90"/>
      <c r="D4" s="90"/>
      <c r="E4" s="90"/>
      <c r="F4" s="129" t="s">
        <v>3</v>
      </c>
      <c r="G4" s="173" t="s">
        <v>94</v>
      </c>
      <c r="H4" s="90"/>
      <c r="I4" s="130" t="s">
        <v>2</v>
      </c>
      <c r="J4" s="130"/>
      <c r="K4" s="90"/>
    </row>
    <row r="5" spans="1:15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</row>
    <row r="6" spans="1:15" ht="19.5" thickBot="1" x14ac:dyDescent="0.3">
      <c r="A6" s="131" t="s">
        <v>92</v>
      </c>
      <c r="B6" s="90"/>
      <c r="C6" s="90"/>
      <c r="D6" s="90"/>
      <c r="E6" s="90"/>
      <c r="F6" s="90"/>
      <c r="G6" s="174">
        <v>1624733256.0999999</v>
      </c>
      <c r="H6" s="90"/>
      <c r="I6" s="90"/>
      <c r="J6" s="90"/>
      <c r="K6" s="90"/>
    </row>
    <row r="7" spans="1:15" ht="19.5" thickBot="1" x14ac:dyDescent="0.3">
      <c r="A7" s="132" t="s">
        <v>74</v>
      </c>
      <c r="B7" s="90"/>
      <c r="C7" s="90"/>
      <c r="D7" s="90"/>
      <c r="E7" s="90"/>
      <c r="F7" s="90"/>
      <c r="G7" s="175">
        <v>161351527.49000001</v>
      </c>
      <c r="H7" s="90"/>
      <c r="I7" s="90"/>
      <c r="J7" s="90"/>
      <c r="K7" s="90"/>
    </row>
    <row r="8" spans="1:15" ht="19.5" thickBot="1" x14ac:dyDescent="0.3">
      <c r="A8" s="132" t="s">
        <v>73</v>
      </c>
      <c r="B8" s="90"/>
      <c r="C8" s="90"/>
      <c r="D8" s="90"/>
      <c r="E8" s="90"/>
      <c r="F8" s="90"/>
      <c r="G8" s="175">
        <v>143.16999999999999</v>
      </c>
      <c r="H8" s="90"/>
      <c r="I8" s="90"/>
      <c r="J8" s="90"/>
      <c r="K8" s="90"/>
    </row>
    <row r="9" spans="1:15" ht="19.5" thickBot="1" x14ac:dyDescent="0.3">
      <c r="A9" s="132"/>
      <c r="B9" s="90"/>
      <c r="C9" s="90"/>
      <c r="D9" s="90"/>
      <c r="E9" s="90"/>
      <c r="F9" s="90"/>
      <c r="G9" s="133"/>
      <c r="H9" s="90"/>
      <c r="I9" s="90"/>
      <c r="J9" s="90"/>
      <c r="K9" s="90"/>
    </row>
    <row r="10" spans="1:15" ht="21" thickBot="1" x14ac:dyDescent="0.35">
      <c r="A10" s="134"/>
      <c r="B10" s="135" t="s">
        <v>80</v>
      </c>
      <c r="C10" s="135"/>
      <c r="D10" s="135"/>
      <c r="E10" s="136"/>
      <c r="F10" s="135"/>
      <c r="G10" s="135"/>
      <c r="H10" s="135"/>
      <c r="I10" s="137" t="s">
        <v>81</v>
      </c>
      <c r="J10" s="138" t="s">
        <v>4</v>
      </c>
      <c r="K10" s="139"/>
      <c r="L10" s="5"/>
    </row>
    <row r="11" spans="1:15" s="29" customFormat="1" ht="16.5" thickTop="1" x14ac:dyDescent="0.25">
      <c r="A11" s="140"/>
      <c r="B11" s="141" t="s">
        <v>78</v>
      </c>
      <c r="C11" s="141" t="s">
        <v>54</v>
      </c>
      <c r="D11" s="141" t="s">
        <v>57</v>
      </c>
      <c r="E11" s="141" t="s">
        <v>5</v>
      </c>
      <c r="F11" s="141" t="s">
        <v>6</v>
      </c>
      <c r="G11" s="141" t="s">
        <v>7</v>
      </c>
      <c r="H11" s="142" t="s">
        <v>8</v>
      </c>
      <c r="I11" s="143" t="s">
        <v>9</v>
      </c>
      <c r="J11" s="144" t="s">
        <v>10</v>
      </c>
      <c r="K11" s="145"/>
      <c r="L11" s="28"/>
    </row>
    <row r="12" spans="1:15" s="29" customFormat="1" ht="15.75" x14ac:dyDescent="0.25">
      <c r="A12" s="146" t="s">
        <v>14</v>
      </c>
      <c r="B12" s="147" t="s">
        <v>15</v>
      </c>
      <c r="C12" s="147" t="s">
        <v>55</v>
      </c>
      <c r="D12" s="147" t="s">
        <v>58</v>
      </c>
      <c r="E12" s="147" t="s">
        <v>16</v>
      </c>
      <c r="F12" s="147" t="s">
        <v>62</v>
      </c>
      <c r="G12" s="147" t="s">
        <v>41</v>
      </c>
      <c r="H12" s="148" t="s">
        <v>18</v>
      </c>
      <c r="I12" s="149" t="s">
        <v>70</v>
      </c>
      <c r="J12" s="150" t="s">
        <v>19</v>
      </c>
      <c r="K12" s="145"/>
      <c r="L12" s="28"/>
    </row>
    <row r="13" spans="1:15" s="29" customFormat="1" ht="16.5" thickBot="1" x14ac:dyDescent="0.3">
      <c r="A13" s="151" t="s">
        <v>20</v>
      </c>
      <c r="B13" s="151" t="s">
        <v>77</v>
      </c>
      <c r="C13" s="151" t="s">
        <v>56</v>
      </c>
      <c r="D13" s="151" t="s">
        <v>59</v>
      </c>
      <c r="E13" s="151" t="s">
        <v>21</v>
      </c>
      <c r="F13" s="151" t="s">
        <v>22</v>
      </c>
      <c r="G13" s="151" t="s">
        <v>96</v>
      </c>
      <c r="H13" s="152" t="s">
        <v>23</v>
      </c>
      <c r="I13" s="153" t="s">
        <v>24</v>
      </c>
      <c r="J13" s="154" t="s">
        <v>71</v>
      </c>
      <c r="K13" s="155"/>
      <c r="L13" s="31"/>
      <c r="M13" s="32"/>
      <c r="N13" s="32"/>
      <c r="O13" s="32"/>
    </row>
    <row r="14" spans="1:15" ht="15.75" thickTop="1" x14ac:dyDescent="0.2">
      <c r="A14" s="207" t="s">
        <v>98</v>
      </c>
      <c r="B14" s="157">
        <v>676183.25</v>
      </c>
      <c r="C14" s="178">
        <v>714</v>
      </c>
      <c r="D14" s="157">
        <f t="shared" ref="D14:D34" si="0">C14*$G$8+B14</f>
        <v>778406.63</v>
      </c>
      <c r="E14" s="156">
        <f t="shared" ref="E14:E34" si="1">D14/$G$7</f>
        <v>4.8242904303973377E-3</v>
      </c>
      <c r="F14" s="157">
        <f t="shared" ref="F14:F34" si="2">$G$6*E14</f>
        <v>7838185.0993515365</v>
      </c>
      <c r="G14" s="214"/>
      <c r="H14" s="157">
        <f t="shared" ref="H14:H34" si="3">(F14*G14)/1000</f>
        <v>0</v>
      </c>
      <c r="I14" s="171">
        <f t="shared" ref="I14:I34" si="4">H14/2</f>
        <v>0</v>
      </c>
      <c r="J14" s="182">
        <f t="shared" ref="J14:J34" si="5">H14/$H$37</f>
        <v>0</v>
      </c>
      <c r="K14" s="159"/>
      <c r="L14" s="5"/>
    </row>
    <row r="15" spans="1:15" x14ac:dyDescent="0.2">
      <c r="A15" s="208" t="s">
        <v>99</v>
      </c>
      <c r="B15" s="176">
        <v>2043472.7</v>
      </c>
      <c r="C15" s="179">
        <v>147</v>
      </c>
      <c r="D15" s="157">
        <f t="shared" si="0"/>
        <v>2064518.69</v>
      </c>
      <c r="E15" s="156">
        <f t="shared" si="1"/>
        <v>1.2795160492843499E-2</v>
      </c>
      <c r="F15" s="157">
        <f t="shared" si="2"/>
        <v>20788722.769859698</v>
      </c>
      <c r="G15" s="215">
        <v>0.43203077779999999</v>
      </c>
      <c r="H15" s="157">
        <f t="shared" si="3"/>
        <v>8981.3680677310549</v>
      </c>
      <c r="I15" s="171">
        <f t="shared" si="4"/>
        <v>4490.6840338655275</v>
      </c>
      <c r="J15" s="182">
        <f t="shared" si="5"/>
        <v>1.0850815265700087E-2</v>
      </c>
      <c r="K15" s="160"/>
      <c r="L15" s="5"/>
      <c r="O15" s="7"/>
    </row>
    <row r="16" spans="1:15" x14ac:dyDescent="0.2">
      <c r="A16" s="208" t="s">
        <v>100</v>
      </c>
      <c r="B16" s="176">
        <v>326044.40000000002</v>
      </c>
      <c r="C16" s="179">
        <v>0</v>
      </c>
      <c r="D16" s="157">
        <f t="shared" si="0"/>
        <v>326044.40000000002</v>
      </c>
      <c r="E16" s="156">
        <f t="shared" si="1"/>
        <v>2.020708480867695E-3</v>
      </c>
      <c r="F16" s="157">
        <f t="shared" si="2"/>
        <v>3283112.2697490547</v>
      </c>
      <c r="G16" s="215"/>
      <c r="H16" s="157">
        <f t="shared" si="3"/>
        <v>0</v>
      </c>
      <c r="I16" s="171">
        <f t="shared" si="4"/>
        <v>0</v>
      </c>
      <c r="J16" s="182">
        <f t="shared" si="5"/>
        <v>0</v>
      </c>
      <c r="K16" s="160"/>
      <c r="L16" s="5"/>
      <c r="O16" s="7"/>
    </row>
    <row r="17" spans="1:15" x14ac:dyDescent="0.2">
      <c r="A17" s="208" t="s">
        <v>101</v>
      </c>
      <c r="B17" s="176">
        <v>10757140.82</v>
      </c>
      <c r="C17" s="179">
        <v>19567</v>
      </c>
      <c r="D17" s="157">
        <f t="shared" si="0"/>
        <v>13558548.210000001</v>
      </c>
      <c r="E17" s="156">
        <f t="shared" si="1"/>
        <v>8.4031111579283377E-2</v>
      </c>
      <c r="F17" s="157">
        <f t="shared" si="2"/>
        <v>136528141.52991149</v>
      </c>
      <c r="G17" s="215"/>
      <c r="H17" s="157">
        <f t="shared" si="3"/>
        <v>0</v>
      </c>
      <c r="I17" s="171">
        <f t="shared" si="4"/>
        <v>0</v>
      </c>
      <c r="J17" s="182">
        <f t="shared" si="5"/>
        <v>0</v>
      </c>
      <c r="K17" s="160"/>
      <c r="L17" s="5"/>
      <c r="O17" s="7"/>
    </row>
    <row r="18" spans="1:15" x14ac:dyDescent="0.2">
      <c r="A18" s="208" t="s">
        <v>102</v>
      </c>
      <c r="B18" s="176">
        <v>9580927.8200000003</v>
      </c>
      <c r="C18" s="179">
        <v>65360</v>
      </c>
      <c r="D18" s="157">
        <f t="shared" si="0"/>
        <v>18938519.02</v>
      </c>
      <c r="E18" s="156">
        <f t="shared" si="1"/>
        <v>0.11737427785537227</v>
      </c>
      <c r="F18" s="157">
        <f t="shared" si="2"/>
        <v>190701892.6423451</v>
      </c>
      <c r="G18" s="215">
        <v>1.0017573402860001</v>
      </c>
      <c r="H18" s="157">
        <f t="shared" si="3"/>
        <v>191037.02076090197</v>
      </c>
      <c r="I18" s="171">
        <f t="shared" si="4"/>
        <v>95518.510380450985</v>
      </c>
      <c r="J18" s="182">
        <f t="shared" si="5"/>
        <v>0.23080085411864587</v>
      </c>
      <c r="K18" s="160"/>
      <c r="L18" s="5"/>
      <c r="O18" s="7"/>
    </row>
    <row r="19" spans="1:15" x14ac:dyDescent="0.2">
      <c r="A19" s="208" t="s">
        <v>103</v>
      </c>
      <c r="B19" s="176">
        <v>4828746.88</v>
      </c>
      <c r="C19" s="179">
        <v>6394</v>
      </c>
      <c r="D19" s="157">
        <f t="shared" si="0"/>
        <v>5744175.8599999994</v>
      </c>
      <c r="E19" s="156">
        <f t="shared" si="1"/>
        <v>3.5600381039813847E-2</v>
      </c>
      <c r="F19" s="157">
        <f t="shared" si="2"/>
        <v>57841123.005217455</v>
      </c>
      <c r="G19" s="215">
        <v>0.61305161271499997</v>
      </c>
      <c r="H19" s="157">
        <f t="shared" si="3"/>
        <v>35459.59373959525</v>
      </c>
      <c r="I19" s="171">
        <f t="shared" si="4"/>
        <v>17729.796869797625</v>
      </c>
      <c r="J19" s="182">
        <f t="shared" si="5"/>
        <v>4.2840411189419822E-2</v>
      </c>
      <c r="K19" s="160"/>
      <c r="L19" s="5"/>
      <c r="O19" s="7"/>
    </row>
    <row r="20" spans="1:15" x14ac:dyDescent="0.2">
      <c r="A20" s="208" t="s">
        <v>104</v>
      </c>
      <c r="B20" s="176">
        <v>2965506.75</v>
      </c>
      <c r="C20" s="179">
        <v>0</v>
      </c>
      <c r="D20" s="157">
        <f t="shared" si="0"/>
        <v>2965506.75</v>
      </c>
      <c r="E20" s="156">
        <f t="shared" si="1"/>
        <v>1.837916749925898E-2</v>
      </c>
      <c r="F20" s="157">
        <f t="shared" si="2"/>
        <v>29861244.655478336</v>
      </c>
      <c r="G20" s="215"/>
      <c r="H20" s="157">
        <f t="shared" si="3"/>
        <v>0</v>
      </c>
      <c r="I20" s="171">
        <f t="shared" si="4"/>
        <v>0</v>
      </c>
      <c r="J20" s="182">
        <f t="shared" si="5"/>
        <v>0</v>
      </c>
      <c r="K20" s="160"/>
      <c r="L20" s="5"/>
      <c r="O20" s="7"/>
    </row>
    <row r="21" spans="1:15" x14ac:dyDescent="0.2">
      <c r="A21" s="208" t="s">
        <v>105</v>
      </c>
      <c r="B21" s="176">
        <v>2965506.75</v>
      </c>
      <c r="C21" s="179">
        <v>0</v>
      </c>
      <c r="D21" s="157">
        <f t="shared" si="0"/>
        <v>2965506.75</v>
      </c>
      <c r="E21" s="156">
        <f t="shared" si="1"/>
        <v>1.837916749925898E-2</v>
      </c>
      <c r="F21" s="157">
        <f t="shared" si="2"/>
        <v>29861244.655478336</v>
      </c>
      <c r="G21" s="215">
        <v>0.17764006026099999</v>
      </c>
      <c r="H21" s="157">
        <f t="shared" si="3"/>
        <v>5304.5533000676351</v>
      </c>
      <c r="I21" s="171">
        <f t="shared" si="4"/>
        <v>2652.2766500338175</v>
      </c>
      <c r="J21" s="182">
        <f t="shared" si="5"/>
        <v>6.4086815607630049E-3</v>
      </c>
      <c r="K21" s="160"/>
      <c r="L21" s="5"/>
      <c r="O21" s="7"/>
    </row>
    <row r="22" spans="1:15" x14ac:dyDescent="0.2">
      <c r="A22" s="208" t="s">
        <v>106</v>
      </c>
      <c r="B22" s="176">
        <v>12971989.140000001</v>
      </c>
      <c r="C22" s="179">
        <v>855</v>
      </c>
      <c r="D22" s="157">
        <f t="shared" si="0"/>
        <v>13094399.49</v>
      </c>
      <c r="E22" s="156">
        <f t="shared" si="1"/>
        <v>8.1154481111506957E-2</v>
      </c>
      <c r="F22" s="157">
        <f t="shared" si="2"/>
        <v>131854384.34340464</v>
      </c>
      <c r="G22" s="215">
        <v>0.50733165264500002</v>
      </c>
      <c r="H22" s="157">
        <f t="shared" si="3"/>
        <v>66893.902717428486</v>
      </c>
      <c r="I22" s="171">
        <f t="shared" si="4"/>
        <v>33446.951358714243</v>
      </c>
      <c r="J22" s="182">
        <f t="shared" si="5"/>
        <v>8.0817685603647729E-2</v>
      </c>
      <c r="K22" s="160"/>
      <c r="L22" s="5"/>
      <c r="O22" s="7"/>
    </row>
    <row r="23" spans="1:15" x14ac:dyDescent="0.2">
      <c r="A23" s="208" t="s">
        <v>107</v>
      </c>
      <c r="B23" s="176">
        <v>6577067.3799999999</v>
      </c>
      <c r="C23" s="179">
        <v>1537</v>
      </c>
      <c r="D23" s="157">
        <f t="shared" si="0"/>
        <v>6797119.6699999999</v>
      </c>
      <c r="E23" s="156">
        <f t="shared" si="1"/>
        <v>4.2126156323008847E-2</v>
      </c>
      <c r="F23" s="157">
        <f t="shared" si="2"/>
        <v>68443767.129659757</v>
      </c>
      <c r="G23" s="215"/>
      <c r="H23" s="157">
        <f t="shared" si="3"/>
        <v>0</v>
      </c>
      <c r="I23" s="171">
        <f t="shared" si="4"/>
        <v>0</v>
      </c>
      <c r="J23" s="182">
        <f t="shared" si="5"/>
        <v>0</v>
      </c>
      <c r="K23" s="160"/>
      <c r="L23" s="5"/>
      <c r="O23" s="7"/>
    </row>
    <row r="24" spans="1:15" x14ac:dyDescent="0.2">
      <c r="A24" s="208" t="s">
        <v>108</v>
      </c>
      <c r="B24" s="176">
        <v>13662596.02</v>
      </c>
      <c r="C24" s="179">
        <v>10177</v>
      </c>
      <c r="D24" s="157">
        <f t="shared" si="0"/>
        <v>15119637.109999999</v>
      </c>
      <c r="E24" s="156">
        <f t="shared" si="1"/>
        <v>9.3706191352524143E-2</v>
      </c>
      <c r="F24" s="157">
        <f t="shared" si="2"/>
        <v>152247565.3929162</v>
      </c>
      <c r="G24" s="215"/>
      <c r="H24" s="157">
        <f t="shared" si="3"/>
        <v>0</v>
      </c>
      <c r="I24" s="171">
        <f t="shared" si="4"/>
        <v>0</v>
      </c>
      <c r="J24" s="182">
        <f t="shared" si="5"/>
        <v>0</v>
      </c>
      <c r="K24" s="160"/>
      <c r="L24" s="5"/>
      <c r="O24" s="7"/>
    </row>
    <row r="25" spans="1:15" x14ac:dyDescent="0.2">
      <c r="A25" s="208" t="s">
        <v>109</v>
      </c>
      <c r="B25" s="176">
        <v>9810971.5500000007</v>
      </c>
      <c r="C25" s="179">
        <v>17166</v>
      </c>
      <c r="D25" s="157">
        <f t="shared" si="0"/>
        <v>12268627.77</v>
      </c>
      <c r="E25" s="156">
        <f t="shared" si="1"/>
        <v>7.6036638517477717E-2</v>
      </c>
      <c r="F25" s="157">
        <f t="shared" si="2"/>
        <v>123539255.28140023</v>
      </c>
      <c r="G25" s="215">
        <v>0.31486799999999998</v>
      </c>
      <c r="H25" s="157">
        <f t="shared" si="3"/>
        <v>38898.558231943927</v>
      </c>
      <c r="I25" s="171">
        <f t="shared" si="4"/>
        <v>19449.279115971964</v>
      </c>
      <c r="J25" s="182">
        <f t="shared" si="5"/>
        <v>4.6995186734790001E-2</v>
      </c>
      <c r="K25" s="160"/>
      <c r="L25" s="5"/>
      <c r="O25" s="7"/>
    </row>
    <row r="26" spans="1:15" x14ac:dyDescent="0.2">
      <c r="A26" s="208" t="s">
        <v>110</v>
      </c>
      <c r="B26" s="176">
        <v>5340095.3099999996</v>
      </c>
      <c r="C26" s="179">
        <v>0</v>
      </c>
      <c r="D26" s="157">
        <f t="shared" si="0"/>
        <v>5340095.3099999996</v>
      </c>
      <c r="E26" s="156">
        <f t="shared" si="1"/>
        <v>3.3096031956257495E-2</v>
      </c>
      <c r="F26" s="157">
        <f t="shared" si="2"/>
        <v>53772223.764279887</v>
      </c>
      <c r="G26" s="215">
        <v>0.537730422682</v>
      </c>
      <c r="H26" s="157">
        <f t="shared" si="3"/>
        <v>28914.960613317307</v>
      </c>
      <c r="I26" s="171">
        <f t="shared" si="4"/>
        <v>14457.480306658654</v>
      </c>
      <c r="J26" s="182">
        <f t="shared" si="5"/>
        <v>3.493353057841693E-2</v>
      </c>
      <c r="K26" s="160"/>
      <c r="L26" s="5"/>
      <c r="O26" s="7"/>
    </row>
    <row r="27" spans="1:15" x14ac:dyDescent="0.2">
      <c r="A27" s="208" t="s">
        <v>111</v>
      </c>
      <c r="B27" s="176">
        <v>12946424.9</v>
      </c>
      <c r="C27" s="179">
        <v>284289</v>
      </c>
      <c r="D27" s="157">
        <f t="shared" si="0"/>
        <v>53648081.029999994</v>
      </c>
      <c r="E27" s="156">
        <f t="shared" si="1"/>
        <v>0.33249193152711187</v>
      </c>
      <c r="F27" s="157">
        <f t="shared" si="2"/>
        <v>540210698.53702271</v>
      </c>
      <c r="G27" s="215">
        <v>0.62231766098600005</v>
      </c>
      <c r="H27" s="157">
        <f t="shared" si="3"/>
        <v>336182.65835317317</v>
      </c>
      <c r="I27" s="171">
        <f t="shared" si="4"/>
        <v>168091.32917658659</v>
      </c>
      <c r="J27" s="182">
        <f t="shared" si="5"/>
        <v>0.40615815918162218</v>
      </c>
      <c r="K27" s="160"/>
      <c r="L27" s="5"/>
      <c r="O27" s="7"/>
    </row>
    <row r="28" spans="1:15" x14ac:dyDescent="0.2">
      <c r="A28" s="208" t="s">
        <v>112</v>
      </c>
      <c r="B28" s="176">
        <v>1399939.9</v>
      </c>
      <c r="C28" s="179">
        <v>448</v>
      </c>
      <c r="D28" s="157">
        <f t="shared" si="0"/>
        <v>1464080.0599999998</v>
      </c>
      <c r="E28" s="156">
        <f t="shared" si="1"/>
        <v>9.073853112984866E-3</v>
      </c>
      <c r="F28" s="157">
        <f t="shared" si="2"/>
        <v>14742590.913633022</v>
      </c>
      <c r="G28" s="215">
        <v>1.2204511</v>
      </c>
      <c r="H28" s="157">
        <f t="shared" si="3"/>
        <v>17992.611297393425</v>
      </c>
      <c r="I28" s="171">
        <f t="shared" si="4"/>
        <v>8996.3056486967125</v>
      </c>
      <c r="J28" s="182">
        <f t="shared" si="5"/>
        <v>2.1737724126574643E-2</v>
      </c>
      <c r="K28" s="159"/>
      <c r="L28" s="5"/>
      <c r="O28" s="13"/>
    </row>
    <row r="29" spans="1:15" x14ac:dyDescent="0.2">
      <c r="A29" s="208" t="s">
        <v>113</v>
      </c>
      <c r="B29" s="176">
        <v>6200689.1200000001</v>
      </c>
      <c r="C29" s="179">
        <v>7931</v>
      </c>
      <c r="D29" s="157">
        <f t="shared" si="0"/>
        <v>7336170.3899999997</v>
      </c>
      <c r="E29" s="156">
        <f t="shared" si="1"/>
        <v>4.5467003034443967E-2</v>
      </c>
      <c r="F29" s="157">
        <f t="shared" si="2"/>
        <v>73871751.885260716</v>
      </c>
      <c r="G29" s="215">
        <v>1.0678230231950001</v>
      </c>
      <c r="H29" s="157">
        <f t="shared" si="3"/>
        <v>78881.957426830049</v>
      </c>
      <c r="I29" s="171">
        <f t="shared" si="4"/>
        <v>39440.978713415025</v>
      </c>
      <c r="J29" s="182">
        <f t="shared" si="5"/>
        <v>9.5301021111763057E-2</v>
      </c>
      <c r="K29" s="161"/>
      <c r="L29" s="5"/>
      <c r="O29" s="13"/>
    </row>
    <row r="30" spans="1:15" x14ac:dyDescent="0.2">
      <c r="A30" s="208" t="s">
        <v>114</v>
      </c>
      <c r="B30" s="176">
        <v>21951.17</v>
      </c>
      <c r="C30" s="179">
        <v>783</v>
      </c>
      <c r="D30" s="157">
        <f t="shared" si="0"/>
        <v>134053.27999999997</v>
      </c>
      <c r="E30" s="156">
        <f t="shared" si="1"/>
        <v>8.3081506624291561E-4</v>
      </c>
      <c r="F30" s="157">
        <f t="shared" si="2"/>
        <v>1349852.8677937894</v>
      </c>
      <c r="G30" s="215">
        <v>0.77368142358299996</v>
      </c>
      <c r="H30" s="157">
        <f t="shared" si="3"/>
        <v>1044.356088382294</v>
      </c>
      <c r="I30" s="171">
        <f t="shared" si="4"/>
        <v>522.17804419114702</v>
      </c>
      <c r="J30" s="182">
        <f t="shared" si="5"/>
        <v>1.2617359517154533E-3</v>
      </c>
      <c r="K30" s="161"/>
      <c r="L30" s="5"/>
      <c r="O30" s="13"/>
    </row>
    <row r="31" spans="1:15" x14ac:dyDescent="0.2">
      <c r="A31" s="208" t="s">
        <v>115</v>
      </c>
      <c r="B31" s="176">
        <v>21951.17</v>
      </c>
      <c r="C31" s="179">
        <v>783</v>
      </c>
      <c r="D31" s="157">
        <f t="shared" ref="D31:D33" si="6">C31*$G$8+B31</f>
        <v>134053.27999999997</v>
      </c>
      <c r="E31" s="156">
        <f t="shared" ref="E31:E33" si="7">D31/$G$7</f>
        <v>8.3081506624291561E-4</v>
      </c>
      <c r="F31" s="157">
        <f t="shared" ref="F31:F33" si="8">$G$6*E31</f>
        <v>1349852.8677937894</v>
      </c>
      <c r="G31" s="215">
        <v>0.44099144140399998</v>
      </c>
      <c r="H31" s="157">
        <f t="shared" ref="H31:H33" si="9">(F31*G31)/1000</f>
        <v>595.27356185170629</v>
      </c>
      <c r="I31" s="171">
        <f t="shared" ref="I31:I33" si="10">H31/2</f>
        <v>297.63678092585315</v>
      </c>
      <c r="J31" s="182">
        <f t="shared" ref="J31:J33" si="11">H31/$H$37</f>
        <v>7.1917812559261194E-4</v>
      </c>
      <c r="K31" s="161"/>
      <c r="L31" s="5"/>
      <c r="O31" s="13"/>
    </row>
    <row r="32" spans="1:15" x14ac:dyDescent="0.2">
      <c r="A32" s="208" t="s">
        <v>116</v>
      </c>
      <c r="B32" s="176">
        <v>991978.78</v>
      </c>
      <c r="C32" s="179">
        <v>5459</v>
      </c>
      <c r="D32" s="157">
        <f t="shared" si="6"/>
        <v>1773543.81</v>
      </c>
      <c r="E32" s="156">
        <f t="shared" si="7"/>
        <v>1.0991800558627609E-2</v>
      </c>
      <c r="F32" s="157">
        <f t="shared" si="8"/>
        <v>17858743.912020832</v>
      </c>
      <c r="G32" s="215"/>
      <c r="H32" s="157">
        <f t="shared" si="9"/>
        <v>0</v>
      </c>
      <c r="I32" s="171">
        <f t="shared" si="10"/>
        <v>0</v>
      </c>
      <c r="J32" s="182">
        <f t="shared" si="11"/>
        <v>0</v>
      </c>
      <c r="K32" s="161"/>
      <c r="L32" s="5"/>
      <c r="O32" s="13"/>
    </row>
    <row r="33" spans="1:21" x14ac:dyDescent="0.2">
      <c r="A33" s="208" t="s">
        <v>117</v>
      </c>
      <c r="B33" s="176">
        <v>5527654.3200000003</v>
      </c>
      <c r="C33" s="179">
        <v>83</v>
      </c>
      <c r="D33" s="157">
        <f t="shared" si="6"/>
        <v>5539537.4300000006</v>
      </c>
      <c r="E33" s="156">
        <f t="shared" si="7"/>
        <v>3.4332104047439659E-2</v>
      </c>
      <c r="F33" s="157">
        <f t="shared" si="8"/>
        <v>55780511.197760619</v>
      </c>
      <c r="G33" s="215">
        <v>0.18134840072</v>
      </c>
      <c r="H33" s="157">
        <f t="shared" si="9"/>
        <v>10115.706497057939</v>
      </c>
      <c r="I33" s="171">
        <f t="shared" si="10"/>
        <v>5057.8532485289697</v>
      </c>
      <c r="J33" s="182">
        <f t="shared" si="11"/>
        <v>1.2221263136513146E-2</v>
      </c>
      <c r="K33" s="161"/>
      <c r="L33" s="5"/>
      <c r="O33" s="13"/>
    </row>
    <row r="34" spans="1:21" ht="15.75" thickBot="1" x14ac:dyDescent="0.25">
      <c r="A34" s="208" t="s">
        <v>118</v>
      </c>
      <c r="B34" s="177">
        <v>1908132.65</v>
      </c>
      <c r="C34" s="180">
        <v>3339</v>
      </c>
      <c r="D34" s="170">
        <f t="shared" si="0"/>
        <v>2386177.2799999998</v>
      </c>
      <c r="E34" s="181">
        <f t="shared" si="1"/>
        <v>1.4788687266365586E-2</v>
      </c>
      <c r="F34" s="170">
        <f t="shared" si="2"/>
        <v>24027672.015726764</v>
      </c>
      <c r="G34" s="216">
        <v>0.30844203148400001</v>
      </c>
      <c r="H34" s="170">
        <f t="shared" si="3"/>
        <v>7411.1439683620201</v>
      </c>
      <c r="I34" s="167">
        <f t="shared" si="4"/>
        <v>3705.5719841810101</v>
      </c>
      <c r="J34" s="183">
        <f t="shared" si="5"/>
        <v>8.9537533148353991E-3</v>
      </c>
      <c r="K34" s="160"/>
      <c r="L34" s="5"/>
      <c r="O34" s="7"/>
    </row>
    <row r="35" spans="1:21" ht="15.75" thickTop="1" x14ac:dyDescent="0.2">
      <c r="A35" s="91" t="s">
        <v>25</v>
      </c>
      <c r="B35" s="162"/>
      <c r="C35" s="162"/>
      <c r="D35" s="162"/>
      <c r="E35" s="163"/>
      <c r="F35" s="162"/>
      <c r="G35" s="164"/>
      <c r="H35" s="90"/>
      <c r="I35" s="162"/>
      <c r="J35" s="182">
        <f>SUM(J14:J34)</f>
        <v>0.99999999999999989</v>
      </c>
      <c r="K35" s="158"/>
      <c r="L35" s="11"/>
      <c r="M35" s="11"/>
      <c r="N35" s="5"/>
      <c r="O35" s="12"/>
      <c r="R35" s="13"/>
      <c r="S35" s="7"/>
      <c r="U35" s="13"/>
    </row>
    <row r="36" spans="1:21" x14ac:dyDescent="0.2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</row>
    <row r="37" spans="1:21" ht="16.5" thickBot="1" x14ac:dyDescent="0.3">
      <c r="A37" s="126" t="s">
        <v>75</v>
      </c>
      <c r="B37" s="165"/>
      <c r="C37" s="165"/>
      <c r="D37" s="165"/>
      <c r="E37" s="156"/>
      <c r="F37" s="165"/>
      <c r="G37" s="166" t="s">
        <v>61</v>
      </c>
      <c r="H37" s="167">
        <f>SUM(H14:H34)</f>
        <v>827713.66462403629</v>
      </c>
      <c r="I37" s="90"/>
      <c r="J37" s="165"/>
      <c r="K37" s="90"/>
      <c r="L37" s="35"/>
      <c r="O37" s="4"/>
      <c r="P37" s="13"/>
      <c r="Q37" s="7"/>
      <c r="R37" s="7"/>
      <c r="S37" s="7"/>
    </row>
    <row r="38" spans="1:21" ht="15.75" x14ac:dyDescent="0.25">
      <c r="A38" s="126" t="s">
        <v>79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16"/>
      <c r="M38" s="16"/>
      <c r="N38" s="16"/>
    </row>
    <row r="39" spans="1:21" ht="15.75" x14ac:dyDescent="0.25">
      <c r="A39" s="126"/>
      <c r="B39" s="90"/>
      <c r="C39" s="90"/>
      <c r="D39" s="90"/>
      <c r="E39" s="168"/>
      <c r="F39" s="90"/>
      <c r="G39" s="90"/>
      <c r="H39" s="90"/>
      <c r="I39" s="90"/>
      <c r="J39" s="90"/>
      <c r="K39" s="90"/>
      <c r="L39" s="16"/>
      <c r="M39" s="16"/>
      <c r="N39" s="16"/>
    </row>
    <row r="40" spans="1:21" x14ac:dyDescent="0.2">
      <c r="A40" s="3"/>
      <c r="E40" s="17"/>
      <c r="L40" s="16"/>
      <c r="M40" s="16"/>
      <c r="N40" s="16"/>
    </row>
    <row r="41" spans="1:21" x14ac:dyDescent="0.2">
      <c r="A41" s="3"/>
      <c r="E41" s="17"/>
      <c r="L41" s="16"/>
      <c r="M41" s="16"/>
      <c r="N41" s="16"/>
    </row>
    <row r="42" spans="1:21" ht="18.75" x14ac:dyDescent="0.25">
      <c r="A42" s="1"/>
      <c r="E42" s="8"/>
      <c r="F42" s="13"/>
      <c r="L42" s="4"/>
      <c r="M42" s="4"/>
      <c r="N42" s="18"/>
      <c r="O42" s="4"/>
      <c r="P42" s="13"/>
      <c r="Q42" s="7"/>
      <c r="R42" s="7"/>
      <c r="S42" s="7"/>
    </row>
    <row r="43" spans="1:21" x14ac:dyDescent="0.2">
      <c r="A43" s="75"/>
      <c r="B43" s="71"/>
      <c r="C43" s="71"/>
      <c r="D43" s="71"/>
      <c r="E43" s="82"/>
      <c r="F43" s="71"/>
      <c r="G43" s="83"/>
      <c r="H43" s="72"/>
      <c r="I43" s="84"/>
      <c r="J43" s="72"/>
      <c r="K43" s="74"/>
      <c r="L43" s="74"/>
      <c r="M43" s="74"/>
      <c r="N43" s="75"/>
      <c r="O43" s="73"/>
    </row>
    <row r="44" spans="1:21" x14ac:dyDescent="0.2">
      <c r="A44" s="75"/>
      <c r="B44" s="71"/>
      <c r="C44" s="71"/>
      <c r="D44" s="71"/>
      <c r="E44" s="82"/>
      <c r="F44" s="71"/>
      <c r="G44" s="83"/>
      <c r="H44" s="72"/>
      <c r="I44" s="84"/>
      <c r="J44" s="72"/>
      <c r="K44" s="74"/>
      <c r="L44" s="74"/>
      <c r="M44" s="71"/>
      <c r="N44" s="74"/>
      <c r="O44" s="72"/>
    </row>
    <row r="45" spans="1:21" x14ac:dyDescent="0.2">
      <c r="A45" s="75"/>
      <c r="B45" s="71"/>
      <c r="C45" s="71"/>
      <c r="D45" s="71"/>
      <c r="E45" s="82"/>
      <c r="F45" s="71"/>
      <c r="G45" s="83"/>
      <c r="H45" s="72"/>
      <c r="I45" s="84"/>
      <c r="J45" s="72"/>
      <c r="K45" s="74"/>
      <c r="L45" s="74"/>
      <c r="M45" s="71"/>
      <c r="N45" s="74"/>
      <c r="O45" s="72"/>
    </row>
    <row r="46" spans="1:21" x14ac:dyDescent="0.2">
      <c r="A46" s="75"/>
      <c r="B46" s="71"/>
      <c r="C46" s="71"/>
      <c r="D46" s="71"/>
      <c r="E46" s="82"/>
      <c r="F46" s="71"/>
      <c r="G46" s="83"/>
      <c r="H46" s="72"/>
      <c r="I46" s="84"/>
      <c r="J46" s="72"/>
      <c r="K46" s="74"/>
      <c r="L46" s="74"/>
      <c r="M46" s="71"/>
      <c r="N46" s="74"/>
      <c r="O46" s="72"/>
    </row>
    <row r="47" spans="1:21" x14ac:dyDescent="0.2">
      <c r="A47" s="75"/>
      <c r="B47" s="71"/>
      <c r="C47" s="71"/>
      <c r="D47" s="71"/>
      <c r="E47" s="82"/>
      <c r="F47" s="71"/>
      <c r="G47" s="83"/>
      <c r="H47" s="72"/>
      <c r="I47" s="84"/>
      <c r="J47" s="72"/>
      <c r="K47" s="74"/>
      <c r="L47" s="74"/>
      <c r="M47" s="71"/>
      <c r="N47" s="74"/>
      <c r="O47" s="72"/>
    </row>
    <row r="48" spans="1:21" x14ac:dyDescent="0.2">
      <c r="A48" s="75"/>
      <c r="B48" s="71"/>
      <c r="C48" s="71"/>
      <c r="D48" s="71"/>
      <c r="E48" s="82"/>
      <c r="F48" s="71"/>
      <c r="G48" s="83"/>
      <c r="H48" s="72"/>
      <c r="I48" s="84"/>
      <c r="J48" s="72"/>
      <c r="K48" s="75"/>
      <c r="L48"/>
      <c r="M48" s="71"/>
      <c r="N48" s="74"/>
      <c r="O48" s="72"/>
    </row>
    <row r="49" spans="1:15" x14ac:dyDescent="0.2">
      <c r="A49" s="75"/>
      <c r="B49" s="71"/>
      <c r="C49" s="71"/>
      <c r="D49" s="71"/>
      <c r="E49" s="82"/>
      <c r="F49" s="71"/>
      <c r="G49" s="83"/>
      <c r="H49" s="72"/>
      <c r="I49" s="84"/>
      <c r="J49" s="72"/>
      <c r="K49" s="75"/>
      <c r="L49" s="75"/>
      <c r="M49" s="71"/>
      <c r="N49" s="74"/>
      <c r="O49" s="72"/>
    </row>
    <row r="50" spans="1:15" x14ac:dyDescent="0.2">
      <c r="A50" s="75"/>
      <c r="B50" s="71"/>
      <c r="C50" s="71"/>
      <c r="D50" s="71"/>
      <c r="E50" s="82"/>
      <c r="F50" s="71"/>
      <c r="G50" s="83"/>
      <c r="H50" s="72"/>
      <c r="I50" s="84"/>
      <c r="J50" s="72"/>
      <c r="K50" s="75"/>
      <c r="L50" s="75"/>
      <c r="M50" s="71"/>
      <c r="N50" s="74"/>
      <c r="O50" s="72"/>
    </row>
    <row r="51" spans="1:15" x14ac:dyDescent="0.2">
      <c r="A51" s="75"/>
      <c r="B51" s="71"/>
      <c r="C51" s="71"/>
      <c r="D51" s="71"/>
      <c r="E51" s="82"/>
      <c r="F51" s="71"/>
      <c r="G51" s="83"/>
      <c r="H51" s="72"/>
      <c r="I51" s="84"/>
      <c r="J51" s="72"/>
      <c r="K51" s="75"/>
      <c r="L51" s="75"/>
      <c r="M51" s="71"/>
      <c r="N51" s="74"/>
      <c r="O51" s="72"/>
    </row>
    <row r="52" spans="1:15" x14ac:dyDescent="0.2">
      <c r="A52" s="75"/>
      <c r="B52" s="71"/>
      <c r="C52" s="71"/>
      <c r="D52" s="71"/>
      <c r="E52" s="82"/>
      <c r="F52" s="71"/>
      <c r="G52" s="83"/>
      <c r="H52" s="72"/>
      <c r="I52" s="84"/>
      <c r="J52" s="72"/>
      <c r="K52" s="75"/>
      <c r="L52" s="75"/>
      <c r="M52" s="71"/>
      <c r="N52" s="74"/>
      <c r="O52" s="72"/>
    </row>
    <row r="53" spans="1:15" x14ac:dyDescent="0.2">
      <c r="A53" s="75"/>
      <c r="B53" s="71"/>
      <c r="C53" s="71"/>
      <c r="D53" s="71"/>
      <c r="E53" s="82"/>
      <c r="F53" s="71"/>
      <c r="G53" s="83"/>
      <c r="H53" s="72"/>
      <c r="I53" s="84"/>
      <c r="J53" s="72"/>
      <c r="K53" s="74"/>
      <c r="L53" s="74"/>
      <c r="M53" s="71"/>
      <c r="N53" s="74"/>
      <c r="O53" s="72"/>
    </row>
    <row r="54" spans="1:15" x14ac:dyDescent="0.2">
      <c r="A54" s="75"/>
      <c r="B54" s="71"/>
      <c r="C54" s="71"/>
      <c r="D54" s="71"/>
      <c r="E54" s="82"/>
      <c r="F54" s="71"/>
      <c r="G54" s="83"/>
      <c r="H54" s="72"/>
      <c r="I54" s="84"/>
      <c r="J54" s="72"/>
      <c r="K54" s="74"/>
      <c r="L54" s="75"/>
      <c r="M54" s="71"/>
      <c r="N54" s="74"/>
      <c r="O54" s="72"/>
    </row>
    <row r="55" spans="1:15" x14ac:dyDescent="0.2">
      <c r="A55" s="75"/>
      <c r="B55" s="71"/>
      <c r="C55" s="71"/>
      <c r="D55" s="71"/>
      <c r="E55" s="82"/>
      <c r="F55" s="71"/>
      <c r="G55" s="83"/>
      <c r="H55" s="72"/>
      <c r="I55" s="84"/>
      <c r="J55" s="72"/>
      <c r="K55" s="74"/>
      <c r="L55" s="75"/>
      <c r="M55" s="71"/>
      <c r="N55" s="74"/>
      <c r="O55" s="72"/>
    </row>
    <row r="56" spans="1:15" x14ac:dyDescent="0.2">
      <c r="A56" s="86"/>
      <c r="B56" s="79"/>
      <c r="C56" s="79"/>
      <c r="D56" s="79"/>
      <c r="E56" s="87"/>
      <c r="F56" s="79"/>
      <c r="G56" s="88"/>
      <c r="H56" s="77"/>
      <c r="I56" s="89"/>
      <c r="J56" s="77"/>
      <c r="K56" s="78"/>
      <c r="L56" s="79"/>
      <c r="M56" s="77"/>
      <c r="N56" s="77"/>
      <c r="O56" s="77"/>
    </row>
  </sheetData>
  <phoneticPr fontId="0" type="noConversion"/>
  <printOptions gridLines="1"/>
  <pageMargins left="0.5" right="0.5" top="0.75" bottom="0.75" header="0.5" footer="0.5"/>
  <pageSetup paperSize="5" scale="64" orientation="landscape" horizontalDpi="300" verticalDpi="300" r:id="rId1"/>
  <headerFooter alignWithMargins="0"/>
  <rowBreaks count="1" manualBreakCount="1">
    <brk id="3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transitionEntry="1">
    <pageSetUpPr fitToPage="1"/>
  </sheetPr>
  <dimension ref="A1:S53"/>
  <sheetViews>
    <sheetView zoomScale="67" zoomScaleNormal="67" zoomScaleSheetLayoutView="40" workbookViewId="0">
      <selection activeCell="K15" sqref="K15"/>
    </sheetView>
  </sheetViews>
  <sheetFormatPr defaultColWidth="12.5703125" defaultRowHeight="15" x14ac:dyDescent="0.2"/>
  <cols>
    <col min="1" max="1" width="33.28515625" style="2" customWidth="1"/>
    <col min="2" max="2" width="30.28515625" style="2" customWidth="1"/>
    <col min="3" max="3" width="26.42578125" style="2" bestFit="1" customWidth="1"/>
    <col min="4" max="4" width="31.5703125" style="2" customWidth="1"/>
    <col min="5" max="5" width="18.85546875" style="2" bestFit="1" customWidth="1"/>
    <col min="6" max="6" width="29.85546875" style="2" customWidth="1"/>
    <col min="7" max="7" width="34.85546875" style="2" customWidth="1"/>
    <col min="8" max="8" width="31" style="2" customWidth="1"/>
    <col min="9" max="9" width="32.42578125" style="2" customWidth="1"/>
    <col min="10" max="11" width="30.140625" style="2" customWidth="1"/>
    <col min="12" max="12" width="24.85546875" style="2" bestFit="1" customWidth="1"/>
    <col min="13" max="13" width="34.42578125" style="2" customWidth="1"/>
    <col min="14" max="14" width="23.5703125" style="2" customWidth="1"/>
    <col min="15" max="15" width="7.5703125" style="2" customWidth="1"/>
    <col min="16" max="16" width="3.5703125" style="2" customWidth="1"/>
    <col min="17" max="17" width="15.140625" style="2" customWidth="1"/>
    <col min="18" max="18" width="16.42578125" style="2" customWidth="1"/>
    <col min="19" max="19" width="15.140625" style="2" customWidth="1"/>
    <col min="20" max="20" width="16.42578125" style="2" customWidth="1"/>
    <col min="21" max="21" width="15.140625" style="2" customWidth="1"/>
    <col min="22" max="204" width="12.5703125" style="2"/>
    <col min="205" max="206" width="2.42578125" style="2" customWidth="1"/>
    <col min="207" max="16384" width="12.5703125" style="2"/>
  </cols>
  <sheetData>
    <row r="1" spans="1:19" ht="20.25" x14ac:dyDescent="0.3">
      <c r="A1" s="124" t="str">
        <f>'Priority 1'!A2</f>
        <v xml:space="preserve"> 2025 TIMBER TAX DISTRIBUTION</v>
      </c>
      <c r="G1" s="19"/>
    </row>
    <row r="2" spans="1:19" ht="20.25" x14ac:dyDescent="0.3">
      <c r="A2" s="124" t="s">
        <v>93</v>
      </c>
      <c r="G2" s="169" t="str">
        <f>'Priority 1'!G4</f>
        <v>September 29,2024</v>
      </c>
      <c r="L2" s="4"/>
      <c r="M2" s="4"/>
      <c r="N2" s="18"/>
      <c r="O2" s="4"/>
      <c r="P2" s="13"/>
      <c r="Q2" s="7"/>
      <c r="R2" s="7"/>
      <c r="S2" s="7"/>
    </row>
    <row r="3" spans="1:19" x14ac:dyDescent="0.2">
      <c r="M3" s="4"/>
      <c r="N3" s="20" t="s">
        <v>25</v>
      </c>
      <c r="R3" s="7"/>
      <c r="S3" s="7"/>
    </row>
    <row r="5" spans="1:19" ht="19.5" thickBot="1" x14ac:dyDescent="0.3">
      <c r="A5" s="168" t="str">
        <f>'Priority 1'!A6</f>
        <v xml:space="preserve">LINE 1: Total County Timber Assessed Value (TAV): </v>
      </c>
      <c r="B5" s="90"/>
      <c r="C5" s="90"/>
      <c r="G5" s="184">
        <f>'Priority 1'!G6</f>
        <v>1624733256.0999999</v>
      </c>
    </row>
    <row r="6" spans="1:19" ht="19.5" thickBot="1" x14ac:dyDescent="0.3">
      <c r="A6" s="168" t="str">
        <f>'Priority 1'!A7</f>
        <v>LINE 2: TOTAL COUNTY FOREST LAND ASSESSED VALUE (FLAV)*:</v>
      </c>
      <c r="B6" s="90"/>
      <c r="C6" s="90"/>
      <c r="G6" s="185">
        <v>161351527.49000001</v>
      </c>
    </row>
    <row r="7" spans="1:19" ht="19.5" thickBot="1" x14ac:dyDescent="0.3">
      <c r="A7" s="132" t="s">
        <v>60</v>
      </c>
      <c r="B7" s="90"/>
      <c r="C7" s="90"/>
      <c r="G7" s="185">
        <f>'Priority 1'!G8</f>
        <v>143.16999999999999</v>
      </c>
    </row>
    <row r="10" spans="1:19" ht="15.75" thickBot="1" x14ac:dyDescent="0.25">
      <c r="A10" s="40" t="s">
        <v>82</v>
      </c>
      <c r="B10" s="21"/>
      <c r="C10" s="21"/>
      <c r="D10" s="21"/>
      <c r="E10" s="21"/>
      <c r="F10" s="41"/>
      <c r="G10" s="21"/>
      <c r="H10" s="38" t="s">
        <v>83</v>
      </c>
      <c r="I10" s="21"/>
      <c r="J10" s="21"/>
      <c r="K10" s="21"/>
      <c r="L10" s="39" t="s">
        <v>84</v>
      </c>
      <c r="M10" s="39" t="s">
        <v>26</v>
      </c>
      <c r="N10" s="9"/>
      <c r="O10" s="5"/>
    </row>
    <row r="11" spans="1:19" ht="15.75" thickTop="1" x14ac:dyDescent="0.2">
      <c r="A11" s="116"/>
      <c r="B11" s="42" t="s">
        <v>90</v>
      </c>
      <c r="C11" s="42" t="s">
        <v>54</v>
      </c>
      <c r="D11" s="42" t="s">
        <v>57</v>
      </c>
      <c r="E11" s="45" t="s">
        <v>5</v>
      </c>
      <c r="F11" s="117" t="s">
        <v>6</v>
      </c>
      <c r="G11" s="45" t="s">
        <v>7</v>
      </c>
      <c r="H11" s="45" t="s">
        <v>8</v>
      </c>
      <c r="I11" s="45" t="s">
        <v>9</v>
      </c>
      <c r="J11" s="45" t="s">
        <v>10</v>
      </c>
      <c r="K11" s="117" t="s">
        <v>11</v>
      </c>
      <c r="L11" s="45" t="s">
        <v>12</v>
      </c>
      <c r="M11" s="45" t="s">
        <v>13</v>
      </c>
      <c r="N11" s="9"/>
      <c r="O11" s="5"/>
    </row>
    <row r="12" spans="1:19" x14ac:dyDescent="0.2">
      <c r="A12" s="47" t="s">
        <v>40</v>
      </c>
      <c r="B12" s="43" t="s">
        <v>15</v>
      </c>
      <c r="C12" s="43" t="s">
        <v>91</v>
      </c>
      <c r="D12" s="43" t="s">
        <v>69</v>
      </c>
      <c r="E12" s="111" t="s">
        <v>16</v>
      </c>
      <c r="F12" s="118" t="s">
        <v>62</v>
      </c>
      <c r="G12" s="46" t="s">
        <v>27</v>
      </c>
      <c r="H12" s="172" t="s">
        <v>89</v>
      </c>
      <c r="I12" s="111" t="s">
        <v>28</v>
      </c>
      <c r="J12" s="111" t="s">
        <v>29</v>
      </c>
      <c r="K12" s="118"/>
      <c r="L12" s="46" t="s">
        <v>30</v>
      </c>
      <c r="M12" s="46" t="s">
        <v>19</v>
      </c>
      <c r="N12" s="81"/>
      <c r="O12" s="5"/>
    </row>
    <row r="13" spans="1:19" ht="15.75" thickBot="1" x14ac:dyDescent="0.25">
      <c r="A13" s="49" t="s">
        <v>20</v>
      </c>
      <c r="B13" s="44" t="s">
        <v>77</v>
      </c>
      <c r="C13" s="44" t="s">
        <v>56</v>
      </c>
      <c r="D13" s="44" t="s">
        <v>59</v>
      </c>
      <c r="E13" s="48" t="s">
        <v>21</v>
      </c>
      <c r="F13" s="119" t="s">
        <v>22</v>
      </c>
      <c r="G13" s="48" t="s">
        <v>31</v>
      </c>
      <c r="H13" s="48" t="s">
        <v>88</v>
      </c>
      <c r="I13" s="48" t="s">
        <v>32</v>
      </c>
      <c r="J13" s="48" t="s">
        <v>97</v>
      </c>
      <c r="K13" s="119" t="s">
        <v>33</v>
      </c>
      <c r="L13" s="48" t="s">
        <v>34</v>
      </c>
      <c r="M13" s="48" t="s">
        <v>63</v>
      </c>
      <c r="N13" s="30"/>
      <c r="O13" s="5"/>
    </row>
    <row r="14" spans="1:19" x14ac:dyDescent="0.2">
      <c r="A14" s="212" t="s">
        <v>98</v>
      </c>
      <c r="B14" s="13">
        <v>676183.25</v>
      </c>
      <c r="C14" s="186">
        <v>714</v>
      </c>
      <c r="D14" s="104">
        <f t="shared" ref="D14:D30" si="0">C14*$G$7+B14</f>
        <v>778406.63</v>
      </c>
      <c r="E14" s="189">
        <f t="shared" ref="E14:E28" si="1">D14/$G$6</f>
        <v>4.8242904303973377E-3</v>
      </c>
      <c r="F14" s="13">
        <f t="shared" ref="F14:F31" si="2">$G$5*E14</f>
        <v>7838185.0993515365</v>
      </c>
      <c r="G14" s="14">
        <f t="shared" ref="G14:G31" si="3">F14/2</f>
        <v>3919092.5496757682</v>
      </c>
      <c r="H14" s="191">
        <v>1081414</v>
      </c>
      <c r="I14" s="13">
        <f t="shared" ref="I14:I30" si="4">IF(H14&gt;G14,H14,G14)</f>
        <v>3919092.5496757682</v>
      </c>
      <c r="J14" s="217">
        <v>1.425119419999</v>
      </c>
      <c r="K14" s="13">
        <v>5585.18</v>
      </c>
      <c r="L14" s="14">
        <f t="shared" ref="L14:L30" si="5">IF(K14&gt;0,K14/2,0)</f>
        <v>2792.59</v>
      </c>
      <c r="M14" s="193">
        <f t="shared" ref="M14:M30" si="6">K14/$K$33</f>
        <v>6.5910501505754308E-3</v>
      </c>
      <c r="N14" s="6"/>
      <c r="O14" s="5"/>
    </row>
    <row r="15" spans="1:19" x14ac:dyDescent="0.2">
      <c r="A15" s="212" t="s">
        <v>181</v>
      </c>
      <c r="B15" s="13">
        <v>2043472.7</v>
      </c>
      <c r="C15" s="186">
        <v>147</v>
      </c>
      <c r="D15" s="104">
        <f t="shared" si="0"/>
        <v>2064518.69</v>
      </c>
      <c r="E15" s="189">
        <f t="shared" si="1"/>
        <v>1.2795160492843499E-2</v>
      </c>
      <c r="F15" s="13">
        <f t="shared" si="2"/>
        <v>20788722.769859698</v>
      </c>
      <c r="G15" s="14">
        <f t="shared" si="3"/>
        <v>10394361.384929849</v>
      </c>
      <c r="H15" s="191">
        <v>1280123</v>
      </c>
      <c r="I15" s="13">
        <f t="shared" si="4"/>
        <v>10394361.384929849</v>
      </c>
      <c r="J15" s="218">
        <v>1.7364061394999999</v>
      </c>
      <c r="K15" s="13">
        <f t="shared" ref="K14:K30" si="7">(J15/1000)*I15</f>
        <v>18048.832924973911</v>
      </c>
      <c r="L15" s="14">
        <f t="shared" si="5"/>
        <v>9024.4164624869554</v>
      </c>
      <c r="M15" s="193">
        <f t="shared" si="6"/>
        <v>2.1299360623625394E-2</v>
      </c>
      <c r="N15" s="6"/>
      <c r="O15" s="5"/>
    </row>
    <row r="16" spans="1:19" x14ac:dyDescent="0.2">
      <c r="A16" s="212" t="s">
        <v>100</v>
      </c>
      <c r="B16" s="13">
        <v>326044.40000000002</v>
      </c>
      <c r="C16" s="186">
        <v>0</v>
      </c>
      <c r="D16" s="104">
        <f t="shared" si="0"/>
        <v>326044.40000000002</v>
      </c>
      <c r="E16" s="189">
        <f t="shared" si="1"/>
        <v>2.020708480867695E-3</v>
      </c>
      <c r="F16" s="13">
        <f t="shared" si="2"/>
        <v>3283112.2697490547</v>
      </c>
      <c r="G16" s="14">
        <f t="shared" si="3"/>
        <v>1641556.1348745273</v>
      </c>
      <c r="H16" s="191">
        <v>330567</v>
      </c>
      <c r="I16" s="13">
        <f t="shared" si="4"/>
        <v>1641556.1348745273</v>
      </c>
      <c r="J16" s="218">
        <v>0.99906520185199998</v>
      </c>
      <c r="K16" s="13">
        <f t="shared" si="7"/>
        <v>1640.0216112398084</v>
      </c>
      <c r="L16" s="14">
        <f t="shared" si="5"/>
        <v>820.0108056199042</v>
      </c>
      <c r="M16" s="193">
        <f t="shared" si="6"/>
        <v>1.9353834053171249E-3</v>
      </c>
      <c r="N16" s="6"/>
      <c r="O16" s="5"/>
    </row>
    <row r="17" spans="1:18" x14ac:dyDescent="0.2">
      <c r="A17" s="212" t="s">
        <v>101</v>
      </c>
      <c r="B17" s="13">
        <v>10757140.82</v>
      </c>
      <c r="C17" s="186">
        <v>19567</v>
      </c>
      <c r="D17" s="104">
        <f t="shared" si="0"/>
        <v>13558548.210000001</v>
      </c>
      <c r="E17" s="189">
        <f t="shared" si="1"/>
        <v>8.4031111579283377E-2</v>
      </c>
      <c r="F17" s="13">
        <f t="shared" si="2"/>
        <v>136528141.52991149</v>
      </c>
      <c r="G17" s="14">
        <f t="shared" si="3"/>
        <v>68264070.764955744</v>
      </c>
      <c r="H17" s="191">
        <v>46746247</v>
      </c>
      <c r="I17" s="13">
        <f t="shared" si="4"/>
        <v>68264070.764955744</v>
      </c>
      <c r="J17" s="218">
        <v>0.94119818533800004</v>
      </c>
      <c r="K17" s="13">
        <f t="shared" si="7"/>
        <v>64250.019527761164</v>
      </c>
      <c r="L17" s="14">
        <f t="shared" si="5"/>
        <v>32125.009763880582</v>
      </c>
      <c r="M17" s="193">
        <f t="shared" si="6"/>
        <v>7.5821209143290741E-2</v>
      </c>
      <c r="N17" s="6"/>
      <c r="O17" s="5"/>
    </row>
    <row r="18" spans="1:18" x14ac:dyDescent="0.2">
      <c r="A18" s="212" t="s">
        <v>102</v>
      </c>
      <c r="B18" s="13">
        <v>9580927.8200000003</v>
      </c>
      <c r="C18" s="186">
        <v>65360</v>
      </c>
      <c r="D18" s="104">
        <f t="shared" si="0"/>
        <v>18938519.02</v>
      </c>
      <c r="E18" s="189">
        <f t="shared" si="1"/>
        <v>0.11737427785537227</v>
      </c>
      <c r="F18" s="13">
        <f t="shared" si="2"/>
        <v>190701892.6423451</v>
      </c>
      <c r="G18" s="14">
        <f t="shared" si="3"/>
        <v>95350946.32117255</v>
      </c>
      <c r="H18" s="191">
        <v>51715835</v>
      </c>
      <c r="I18" s="13">
        <f t="shared" si="4"/>
        <v>95350946.32117255</v>
      </c>
      <c r="J18" s="218">
        <v>1.5469120572449999</v>
      </c>
      <c r="K18" s="13">
        <f t="shared" si="7"/>
        <v>147499.52853394259</v>
      </c>
      <c r="L18" s="14">
        <f t="shared" si="5"/>
        <v>73749.764266971295</v>
      </c>
      <c r="M18" s="193">
        <f t="shared" si="6"/>
        <v>0.17406364517409417</v>
      </c>
      <c r="N18" s="6"/>
      <c r="O18" s="5"/>
    </row>
    <row r="19" spans="1:18" x14ac:dyDescent="0.2">
      <c r="A19" s="212" t="s">
        <v>182</v>
      </c>
      <c r="B19" s="13">
        <v>4828746.88</v>
      </c>
      <c r="C19" s="186">
        <v>6394</v>
      </c>
      <c r="D19" s="104">
        <f t="shared" si="0"/>
        <v>5744175.8599999994</v>
      </c>
      <c r="E19" s="189">
        <f t="shared" si="1"/>
        <v>3.5600381039813847E-2</v>
      </c>
      <c r="F19" s="13">
        <f t="shared" si="2"/>
        <v>57841123.005217455</v>
      </c>
      <c r="G19" s="14">
        <f t="shared" si="3"/>
        <v>28920561.502608728</v>
      </c>
      <c r="H19" s="191">
        <v>9967153</v>
      </c>
      <c r="I19" s="13">
        <f t="shared" si="4"/>
        <v>28920561.502608728</v>
      </c>
      <c r="J19" s="218">
        <v>1.403289820995</v>
      </c>
      <c r="K19" s="13">
        <f t="shared" si="7"/>
        <v>40583.929574070688</v>
      </c>
      <c r="L19" s="14">
        <f t="shared" si="5"/>
        <v>20291.964787035344</v>
      </c>
      <c r="M19" s="193">
        <f t="shared" si="6"/>
        <v>4.7892944386773793E-2</v>
      </c>
      <c r="N19" s="6"/>
      <c r="O19" s="5"/>
    </row>
    <row r="20" spans="1:18" x14ac:dyDescent="0.2">
      <c r="A20" s="212" t="s">
        <v>104</v>
      </c>
      <c r="B20" s="13">
        <v>2965506.75</v>
      </c>
      <c r="C20" s="186">
        <v>0</v>
      </c>
      <c r="D20" s="104">
        <f t="shared" si="0"/>
        <v>2965506.75</v>
      </c>
      <c r="E20" s="189">
        <f t="shared" si="1"/>
        <v>1.837916749925898E-2</v>
      </c>
      <c r="F20" s="13">
        <f t="shared" si="2"/>
        <v>29861244.655478336</v>
      </c>
      <c r="G20" s="14">
        <f t="shared" si="3"/>
        <v>14930622.327739168</v>
      </c>
      <c r="H20" s="191">
        <v>4910619</v>
      </c>
      <c r="I20" s="13">
        <f t="shared" si="4"/>
        <v>14930622.327739168</v>
      </c>
      <c r="J20" s="218">
        <v>0.93747105776299999</v>
      </c>
      <c r="K20" s="13">
        <f t="shared" si="7"/>
        <v>13997.026306645503</v>
      </c>
      <c r="L20" s="14">
        <f t="shared" si="5"/>
        <v>6998.5131533227514</v>
      </c>
      <c r="M20" s="193">
        <f t="shared" si="6"/>
        <v>1.6517838699204698E-2</v>
      </c>
      <c r="N20" s="6"/>
      <c r="O20" s="5"/>
    </row>
    <row r="21" spans="1:18" x14ac:dyDescent="0.2">
      <c r="A21" s="212" t="s">
        <v>106</v>
      </c>
      <c r="B21" s="13">
        <v>12971989.140000001</v>
      </c>
      <c r="C21" s="186">
        <v>855</v>
      </c>
      <c r="D21" s="104">
        <f t="shared" si="0"/>
        <v>13094399.49</v>
      </c>
      <c r="E21" s="189">
        <f t="shared" si="1"/>
        <v>8.1154481111506957E-2</v>
      </c>
      <c r="F21" s="13">
        <f t="shared" si="2"/>
        <v>131854384.34340464</v>
      </c>
      <c r="G21" s="14">
        <f t="shared" si="3"/>
        <v>65927192.171702318</v>
      </c>
      <c r="H21" s="191">
        <v>19087741</v>
      </c>
      <c r="I21" s="13">
        <f t="shared" si="4"/>
        <v>65927192.171702318</v>
      </c>
      <c r="J21" s="218">
        <v>0.87137890781600003</v>
      </c>
      <c r="K21" s="13">
        <f t="shared" si="7"/>
        <v>57447.564709953513</v>
      </c>
      <c r="L21" s="14">
        <f t="shared" si="5"/>
        <v>28723.782354976756</v>
      </c>
      <c r="M21" s="193">
        <f t="shared" si="6"/>
        <v>6.7793657506424299E-2</v>
      </c>
      <c r="N21" s="6"/>
      <c r="O21" s="5"/>
    </row>
    <row r="22" spans="1:18" x14ac:dyDescent="0.2">
      <c r="A22" s="212" t="s">
        <v>107</v>
      </c>
      <c r="B22" s="13">
        <v>6577067.3799999999</v>
      </c>
      <c r="C22" s="186">
        <v>1537</v>
      </c>
      <c r="D22" s="104">
        <f t="shared" si="0"/>
        <v>6797119.6699999999</v>
      </c>
      <c r="E22" s="189">
        <f t="shared" si="1"/>
        <v>4.2126156323008847E-2</v>
      </c>
      <c r="F22" s="13">
        <f t="shared" si="2"/>
        <v>68443767.129659757</v>
      </c>
      <c r="G22" s="14">
        <f t="shared" si="3"/>
        <v>34221883.564829879</v>
      </c>
      <c r="H22" s="191">
        <v>52628344</v>
      </c>
      <c r="I22" s="13">
        <f t="shared" si="4"/>
        <v>52628344</v>
      </c>
      <c r="J22" s="218">
        <v>1.4788961812520001</v>
      </c>
      <c r="K22" s="13">
        <f t="shared" si="7"/>
        <v>77831.85696721662</v>
      </c>
      <c r="L22" s="14">
        <f t="shared" si="5"/>
        <v>38915.92848360831</v>
      </c>
      <c r="M22" s="193">
        <f t="shared" si="6"/>
        <v>9.1849085004124933E-2</v>
      </c>
      <c r="N22" s="6"/>
      <c r="O22" s="5"/>
    </row>
    <row r="23" spans="1:18" x14ac:dyDescent="0.2">
      <c r="A23" s="212" t="s">
        <v>183</v>
      </c>
      <c r="B23" s="13">
        <v>13662596.02</v>
      </c>
      <c r="C23" s="186">
        <v>10177</v>
      </c>
      <c r="D23" s="104">
        <f t="shared" si="0"/>
        <v>15119637.109999999</v>
      </c>
      <c r="E23" s="189">
        <f t="shared" si="1"/>
        <v>9.3706191352524143E-2</v>
      </c>
      <c r="F23" s="13">
        <f t="shared" si="2"/>
        <v>152247565.3929162</v>
      </c>
      <c r="G23" s="14">
        <f t="shared" si="3"/>
        <v>76123782.696458101</v>
      </c>
      <c r="H23" s="191">
        <v>51553394</v>
      </c>
      <c r="I23" s="13">
        <f t="shared" si="4"/>
        <v>76123782.696458101</v>
      </c>
      <c r="J23" s="218">
        <v>0.86573834579099995</v>
      </c>
      <c r="K23" s="13">
        <f t="shared" si="7"/>
        <v>65903.277706985173</v>
      </c>
      <c r="L23" s="14">
        <f t="shared" si="5"/>
        <v>32951.638853492586</v>
      </c>
      <c r="M23" s="193">
        <f t="shared" si="6"/>
        <v>7.7772212973268376E-2</v>
      </c>
      <c r="N23" s="6"/>
      <c r="O23" s="5"/>
    </row>
    <row r="24" spans="1:18" x14ac:dyDescent="0.2">
      <c r="A24" s="212" t="s">
        <v>109</v>
      </c>
      <c r="B24" s="13">
        <v>9810971.5500000007</v>
      </c>
      <c r="C24" s="186">
        <v>17166</v>
      </c>
      <c r="D24" s="104">
        <f t="shared" si="0"/>
        <v>12268627.77</v>
      </c>
      <c r="E24" s="189">
        <f t="shared" si="1"/>
        <v>7.6036638517477717E-2</v>
      </c>
      <c r="F24" s="13">
        <f t="shared" si="2"/>
        <v>123539255.28140023</v>
      </c>
      <c r="G24" s="14">
        <f t="shared" si="3"/>
        <v>61769627.640700117</v>
      </c>
      <c r="H24" s="191">
        <v>83889686</v>
      </c>
      <c r="I24" s="13">
        <f t="shared" si="4"/>
        <v>83889686</v>
      </c>
      <c r="J24" s="218">
        <v>0.84373799999999999</v>
      </c>
      <c r="K24" s="13">
        <f t="shared" si="7"/>
        <v>70780.915886268005</v>
      </c>
      <c r="L24" s="14">
        <f t="shared" si="5"/>
        <v>35390.457943134003</v>
      </c>
      <c r="M24" s="193">
        <f t="shared" si="6"/>
        <v>8.3528295652074522E-2</v>
      </c>
      <c r="N24" s="6"/>
      <c r="O24" s="5"/>
    </row>
    <row r="25" spans="1:18" x14ac:dyDescent="0.2">
      <c r="A25" s="212" t="s">
        <v>110</v>
      </c>
      <c r="B25" s="13">
        <v>5340095.3099999996</v>
      </c>
      <c r="C25" s="186">
        <v>0</v>
      </c>
      <c r="D25" s="104">
        <f t="shared" si="0"/>
        <v>5340095.3099999996</v>
      </c>
      <c r="E25" s="189">
        <f t="shared" si="1"/>
        <v>3.3096031956257495E-2</v>
      </c>
      <c r="F25" s="13">
        <f t="shared" si="2"/>
        <v>53772223.764279887</v>
      </c>
      <c r="G25" s="14">
        <f t="shared" si="3"/>
        <v>26886111.882139944</v>
      </c>
      <c r="H25" s="191">
        <v>711052</v>
      </c>
      <c r="I25" s="13">
        <f t="shared" si="4"/>
        <v>26886111.882139944</v>
      </c>
      <c r="J25" s="218">
        <v>1.917831049995</v>
      </c>
      <c r="K25" s="13">
        <f t="shared" si="7"/>
        <v>51563.020181207496</v>
      </c>
      <c r="L25" s="14">
        <f t="shared" si="5"/>
        <v>25781.510090603748</v>
      </c>
      <c r="M25" s="193">
        <f t="shared" si="6"/>
        <v>6.0849328388605489E-2</v>
      </c>
      <c r="N25" s="6"/>
      <c r="O25" s="12"/>
      <c r="R25" s="13"/>
    </row>
    <row r="26" spans="1:18" x14ac:dyDescent="0.2">
      <c r="A26" s="212" t="s">
        <v>111</v>
      </c>
      <c r="B26" s="13">
        <v>12946424.9</v>
      </c>
      <c r="C26" s="186">
        <v>284289</v>
      </c>
      <c r="D26" s="104">
        <f t="shared" si="0"/>
        <v>53648081.029999994</v>
      </c>
      <c r="E26" s="189">
        <f t="shared" si="1"/>
        <v>0.33249193152711187</v>
      </c>
      <c r="F26" s="13">
        <f t="shared" si="2"/>
        <v>540210698.53702271</v>
      </c>
      <c r="G26" s="14">
        <f t="shared" si="3"/>
        <v>270105349.26851135</v>
      </c>
      <c r="H26" s="191">
        <v>74380365</v>
      </c>
      <c r="I26" s="13">
        <f t="shared" si="4"/>
        <v>270105349.26851135</v>
      </c>
      <c r="J26" s="218">
        <v>0.512918545206</v>
      </c>
      <c r="K26" s="13">
        <f t="shared" si="7"/>
        <v>138542.04279916338</v>
      </c>
      <c r="L26" s="14">
        <f t="shared" si="5"/>
        <v>69271.021399581688</v>
      </c>
      <c r="M26" s="193">
        <f t="shared" si="6"/>
        <v>0.16349294956518026</v>
      </c>
      <c r="N26" s="6"/>
      <c r="O26" s="5"/>
      <c r="R26" s="13"/>
    </row>
    <row r="27" spans="1:18" x14ac:dyDescent="0.2">
      <c r="A27" s="212" t="s">
        <v>112</v>
      </c>
      <c r="B27" s="13">
        <v>1399939.9</v>
      </c>
      <c r="C27" s="186">
        <v>448</v>
      </c>
      <c r="D27" s="104">
        <f t="shared" si="0"/>
        <v>1464080.0599999998</v>
      </c>
      <c r="E27" s="189">
        <f t="shared" si="1"/>
        <v>9.073853112984866E-3</v>
      </c>
      <c r="F27" s="13">
        <f t="shared" si="2"/>
        <v>14742590.913633022</v>
      </c>
      <c r="G27" s="14">
        <f t="shared" si="3"/>
        <v>7371295.4568165112</v>
      </c>
      <c r="H27" s="191">
        <v>5282108</v>
      </c>
      <c r="I27" s="13">
        <f t="shared" si="4"/>
        <v>7371295.4568165112</v>
      </c>
      <c r="J27" s="218">
        <v>2.3481459</v>
      </c>
      <c r="K27" s="13">
        <f t="shared" si="7"/>
        <v>17308.877204612319</v>
      </c>
      <c r="L27" s="14">
        <f t="shared" si="5"/>
        <v>8654.4386023061597</v>
      </c>
      <c r="M27" s="193">
        <f t="shared" si="6"/>
        <v>2.042614162941063E-2</v>
      </c>
      <c r="N27" s="14"/>
      <c r="O27" s="12"/>
      <c r="R27" s="13"/>
    </row>
    <row r="28" spans="1:18" x14ac:dyDescent="0.2">
      <c r="A28" s="212" t="s">
        <v>113</v>
      </c>
      <c r="B28" s="13">
        <v>6200689.1200000001</v>
      </c>
      <c r="C28" s="186">
        <v>7931</v>
      </c>
      <c r="D28" s="104">
        <f t="shared" si="0"/>
        <v>7336170.3899999997</v>
      </c>
      <c r="E28" s="189">
        <f t="shared" si="1"/>
        <v>4.5467003034443967E-2</v>
      </c>
      <c r="F28" s="13">
        <f t="shared" si="2"/>
        <v>73871751.885260716</v>
      </c>
      <c r="G28" s="14">
        <f t="shared" si="3"/>
        <v>36935875.942630358</v>
      </c>
      <c r="H28" s="191">
        <v>7337839</v>
      </c>
      <c r="I28" s="13">
        <f t="shared" si="4"/>
        <v>36935875.942630358</v>
      </c>
      <c r="J28" s="218">
        <v>1.448387405748</v>
      </c>
      <c r="K28" s="13">
        <f t="shared" si="7"/>
        <v>53497.457535576345</v>
      </c>
      <c r="L28" s="14">
        <f t="shared" si="5"/>
        <v>26748.728767788172</v>
      </c>
      <c r="M28" s="193">
        <f t="shared" si="6"/>
        <v>6.3132150717660512E-2</v>
      </c>
      <c r="N28" s="6"/>
      <c r="O28" s="12" t="s">
        <v>35</v>
      </c>
      <c r="R28" s="23" t="s">
        <v>35</v>
      </c>
    </row>
    <row r="29" spans="1:18" x14ac:dyDescent="0.2">
      <c r="A29" s="212" t="s">
        <v>114</v>
      </c>
      <c r="B29" s="13">
        <v>21951.17</v>
      </c>
      <c r="C29" s="186">
        <v>783</v>
      </c>
      <c r="D29" s="104">
        <f t="shared" ref="D29" si="8">C29*$G$7+B29</f>
        <v>134053.27999999997</v>
      </c>
      <c r="E29" s="189">
        <f t="shared" ref="E29" si="9">D29/$G$6</f>
        <v>8.3081506624291561E-4</v>
      </c>
      <c r="F29" s="13">
        <f t="shared" ref="F29" si="10">$G$5*E29</f>
        <v>1349852.8677937894</v>
      </c>
      <c r="G29" s="14">
        <f t="shared" ref="G29" si="11">F29/2</f>
        <v>674926.43389689468</v>
      </c>
      <c r="H29" s="191">
        <v>341175</v>
      </c>
      <c r="I29" s="13">
        <f t="shared" ref="I29" si="12">IF(H29&gt;G29,H29,G29)</f>
        <v>674926.43389689468</v>
      </c>
      <c r="J29" s="218">
        <v>2.0258693337559999</v>
      </c>
      <c r="K29" s="13">
        <f t="shared" ref="K29" si="13">(J29/1000)*I29</f>
        <v>1367.312764973015</v>
      </c>
      <c r="L29" s="14">
        <f t="shared" ref="L29" si="14">IF(K29&gt;0,K29/2,0)</f>
        <v>683.65638248650748</v>
      </c>
      <c r="M29" s="193">
        <f t="shared" ref="M29" si="15">K29/$K$33</f>
        <v>1.6135607098534154E-3</v>
      </c>
      <c r="N29" s="6"/>
      <c r="O29" s="12"/>
      <c r="R29" s="23"/>
    </row>
    <row r="30" spans="1:18" ht="15.75" thickBot="1" x14ac:dyDescent="0.25">
      <c r="A30" s="212" t="s">
        <v>116</v>
      </c>
      <c r="B30" s="105">
        <v>991978.78</v>
      </c>
      <c r="C30" s="187">
        <v>5459</v>
      </c>
      <c r="D30" s="188">
        <f t="shared" si="0"/>
        <v>1773543.81</v>
      </c>
      <c r="E30" s="190">
        <f>D30/$G$6</f>
        <v>1.0991800558627609E-2</v>
      </c>
      <c r="F30" s="105">
        <f t="shared" si="2"/>
        <v>17858743.912020832</v>
      </c>
      <c r="G30" s="103">
        <f t="shared" si="3"/>
        <v>8929371.9560104162</v>
      </c>
      <c r="H30" s="192">
        <v>4844338</v>
      </c>
      <c r="I30" s="105">
        <f t="shared" si="4"/>
        <v>8929371.9560104162</v>
      </c>
      <c r="J30" s="219">
        <v>2.4124452000000001</v>
      </c>
      <c r="K30" s="105">
        <f t="shared" si="7"/>
        <v>21541.620514291939</v>
      </c>
      <c r="L30" s="103">
        <f t="shared" si="5"/>
        <v>10770.810257145969</v>
      </c>
      <c r="M30" s="194">
        <f t="shared" si="6"/>
        <v>2.5421186270516379E-2</v>
      </c>
      <c r="N30" s="6"/>
      <c r="O30" s="12" t="s">
        <v>25</v>
      </c>
      <c r="R30" s="23" t="s">
        <v>25</v>
      </c>
    </row>
    <row r="31" spans="1:18" x14ac:dyDescent="0.2">
      <c r="A31" s="5"/>
      <c r="B31" s="11"/>
      <c r="C31" s="11"/>
      <c r="D31" s="213">
        <f>SUM(D14:D30)</f>
        <v>161351527.47999999</v>
      </c>
      <c r="E31" s="102">
        <f>D31/$G$6</f>
        <v>0.99999999993802335</v>
      </c>
      <c r="F31" s="11">
        <f t="shared" si="2"/>
        <v>1624733255.9993043</v>
      </c>
      <c r="G31" s="11">
        <f t="shared" si="3"/>
        <v>812366627.99965215</v>
      </c>
      <c r="H31" s="11"/>
      <c r="I31" s="11"/>
      <c r="J31" s="5"/>
      <c r="K31" s="5"/>
      <c r="L31" s="12"/>
      <c r="M31" s="102">
        <f>SUM(M14:M30)</f>
        <v>1.0000000000000002</v>
      </c>
      <c r="N31" s="5"/>
    </row>
    <row r="32" spans="1:18" ht="15.75" thickBot="1" x14ac:dyDescent="0.25"/>
    <row r="33" spans="1:15" ht="19.5" thickBot="1" x14ac:dyDescent="0.3">
      <c r="A33" s="126" t="s">
        <v>75</v>
      </c>
      <c r="E33" s="8"/>
      <c r="F33" s="4"/>
      <c r="H33" s="4"/>
      <c r="I33" s="16"/>
      <c r="J33" s="34" t="s">
        <v>43</v>
      </c>
      <c r="K33" s="50">
        <f>SUM(K14:K30)</f>
        <v>847388.48474888131</v>
      </c>
      <c r="M33" s="4"/>
      <c r="N33" s="15"/>
      <c r="O33" s="4"/>
    </row>
    <row r="34" spans="1:15" ht="16.5" thickTop="1" x14ac:dyDescent="0.25">
      <c r="A34" s="126" t="s">
        <v>79</v>
      </c>
      <c r="K34" s="5"/>
    </row>
    <row r="35" spans="1:15" ht="18.75" x14ac:dyDescent="0.25">
      <c r="A35" s="25"/>
      <c r="J35" s="3" t="s">
        <v>36</v>
      </c>
      <c r="K35" s="3" t="s">
        <v>25</v>
      </c>
    </row>
    <row r="36" spans="1:15" x14ac:dyDescent="0.2">
      <c r="A36" s="75"/>
      <c r="B36" s="71"/>
      <c r="C36" s="71"/>
      <c r="D36" s="71"/>
      <c r="E36" s="82"/>
      <c r="F36" s="71"/>
      <c r="G36" s="83"/>
      <c r="H36" s="72"/>
      <c r="I36" s="84"/>
      <c r="J36" s="72"/>
      <c r="K36" s="74"/>
      <c r="L36" s="71"/>
      <c r="M36" s="72"/>
      <c r="N36"/>
      <c r="O36" s="73"/>
    </row>
    <row r="37" spans="1:15" x14ac:dyDescent="0.2">
      <c r="A37" s="75"/>
      <c r="B37" s="71"/>
      <c r="C37" s="71"/>
      <c r="D37" s="71"/>
      <c r="E37" s="82"/>
      <c r="F37" s="71"/>
      <c r="G37" s="83"/>
      <c r="H37" s="72"/>
      <c r="I37" s="84"/>
      <c r="J37" s="85"/>
      <c r="K37" s="75"/>
      <c r="L37" s="71"/>
      <c r="M37"/>
      <c r="N37" s="73"/>
    </row>
    <row r="38" spans="1:15" x14ac:dyDescent="0.2">
      <c r="A38" s="75"/>
      <c r="B38" s="71"/>
      <c r="C38" s="71"/>
      <c r="D38" s="71"/>
      <c r="E38" s="82"/>
      <c r="F38" s="71"/>
      <c r="G38" s="83"/>
      <c r="H38" s="72"/>
      <c r="I38" s="84"/>
      <c r="J38" s="72"/>
      <c r="K38" s="74"/>
      <c r="L38" s="71"/>
      <c r="M38"/>
      <c r="N38" s="73"/>
    </row>
    <row r="39" spans="1:15" x14ac:dyDescent="0.2">
      <c r="A39" s="75"/>
      <c r="B39" s="71"/>
      <c r="C39" s="71"/>
      <c r="D39" s="71"/>
      <c r="E39" s="82"/>
      <c r="F39" s="71"/>
      <c r="G39" s="83"/>
      <c r="H39" s="72"/>
      <c r="I39" s="84"/>
      <c r="J39" s="85"/>
      <c r="K39" s="74"/>
      <c r="L39" s="76"/>
      <c r="M39" s="75"/>
      <c r="N39" s="73"/>
    </row>
    <row r="40" spans="1:15" x14ac:dyDescent="0.2">
      <c r="A40" s="75"/>
      <c r="B40" s="71"/>
      <c r="C40" s="71"/>
      <c r="D40" s="71"/>
      <c r="E40" s="82"/>
      <c r="F40" s="71"/>
      <c r="G40" s="83"/>
      <c r="H40" s="72"/>
      <c r="I40" s="84"/>
      <c r="J40" s="72"/>
      <c r="K40" s="74"/>
      <c r="L40" s="74"/>
      <c r="M40" s="75"/>
      <c r="N40" s="73"/>
    </row>
    <row r="41" spans="1:15" x14ac:dyDescent="0.2">
      <c r="A41" s="75"/>
      <c r="B41" s="71"/>
      <c r="C41" s="71"/>
      <c r="D41" s="71"/>
      <c r="E41" s="82"/>
      <c r="F41" s="71"/>
      <c r="G41" s="83"/>
      <c r="H41" s="72"/>
      <c r="I41" s="84"/>
      <c r="J41" s="72"/>
      <c r="K41" s="74"/>
      <c r="L41" s="74"/>
      <c r="M41" s="74"/>
      <c r="N41" s="72"/>
    </row>
    <row r="42" spans="1:15" x14ac:dyDescent="0.2">
      <c r="A42" s="75"/>
      <c r="B42" s="71"/>
      <c r="C42" s="71"/>
      <c r="D42" s="71"/>
      <c r="E42" s="82"/>
      <c r="F42" s="71"/>
      <c r="G42" s="83"/>
      <c r="H42" s="72"/>
      <c r="I42" s="84"/>
      <c r="J42" s="72"/>
      <c r="K42" s="74"/>
      <c r="L42" s="74"/>
      <c r="M42" s="74"/>
      <c r="N42" s="72"/>
    </row>
    <row r="43" spans="1:15" x14ac:dyDescent="0.2">
      <c r="A43" s="75"/>
      <c r="B43" s="71"/>
      <c r="C43" s="71"/>
      <c r="D43" s="71"/>
      <c r="E43" s="82"/>
      <c r="F43" s="71"/>
      <c r="G43" s="83"/>
      <c r="H43" s="72"/>
      <c r="I43" s="84"/>
      <c r="J43" s="72"/>
      <c r="K43" s="74"/>
      <c r="L43" s="74"/>
      <c r="M43" s="71"/>
      <c r="N43" s="74"/>
      <c r="O43" s="72"/>
    </row>
    <row r="44" spans="1:15" x14ac:dyDescent="0.2">
      <c r="A44" s="75"/>
      <c r="B44" s="71"/>
      <c r="C44" s="71"/>
      <c r="D44" s="71"/>
      <c r="E44" s="82"/>
      <c r="F44" s="71"/>
      <c r="G44" s="83"/>
      <c r="H44" s="72"/>
      <c r="I44" s="84"/>
      <c r="J44" s="72"/>
      <c r="K44" s="74"/>
      <c r="L44" s="74"/>
      <c r="M44" s="71"/>
      <c r="N44" s="74"/>
      <c r="O44" s="72"/>
    </row>
    <row r="45" spans="1:15" x14ac:dyDescent="0.2">
      <c r="A45" s="75"/>
      <c r="B45" s="71"/>
      <c r="C45" s="71"/>
      <c r="D45" s="71"/>
      <c r="E45" s="82"/>
      <c r="F45" s="71"/>
      <c r="G45" s="83"/>
      <c r="H45" s="72"/>
      <c r="I45" s="84"/>
      <c r="J45" s="72"/>
      <c r="K45" s="75"/>
      <c r="L45"/>
      <c r="M45" s="71"/>
      <c r="N45" s="74"/>
      <c r="O45" s="72"/>
    </row>
    <row r="46" spans="1:15" x14ac:dyDescent="0.2">
      <c r="A46" s="75"/>
      <c r="B46" s="71"/>
      <c r="C46" s="71"/>
      <c r="D46" s="71"/>
      <c r="E46" s="82"/>
      <c r="F46" s="71"/>
      <c r="G46" s="83"/>
      <c r="H46" s="72"/>
      <c r="I46" s="84"/>
      <c r="J46" s="72"/>
      <c r="K46" s="75"/>
      <c r="L46" s="75"/>
      <c r="M46" s="71"/>
      <c r="N46" s="74"/>
      <c r="O46" s="72"/>
    </row>
    <row r="47" spans="1:15" x14ac:dyDescent="0.2">
      <c r="A47" s="75"/>
      <c r="B47" s="71"/>
      <c r="C47" s="71"/>
      <c r="D47" s="71"/>
      <c r="E47" s="82"/>
      <c r="F47" s="71"/>
      <c r="G47" s="83"/>
      <c r="H47" s="72"/>
      <c r="I47" s="84"/>
      <c r="J47" s="72"/>
      <c r="K47" s="75"/>
      <c r="L47" s="75"/>
      <c r="M47" s="71"/>
      <c r="N47" s="74"/>
      <c r="O47" s="72"/>
    </row>
    <row r="48" spans="1:15" x14ac:dyDescent="0.2">
      <c r="A48" s="75"/>
      <c r="B48" s="71"/>
      <c r="C48" s="71"/>
      <c r="D48" s="71"/>
      <c r="E48" s="82"/>
      <c r="F48" s="71"/>
      <c r="G48" s="83"/>
      <c r="H48" s="72"/>
      <c r="I48" s="84"/>
      <c r="J48" s="72"/>
      <c r="K48" s="75"/>
      <c r="L48" s="75"/>
      <c r="M48" s="71"/>
      <c r="N48" s="74"/>
      <c r="O48" s="72"/>
    </row>
    <row r="49" spans="1:15" x14ac:dyDescent="0.2">
      <c r="A49" s="75"/>
      <c r="B49" s="71"/>
      <c r="C49" s="71"/>
      <c r="D49" s="71"/>
      <c r="E49" s="82"/>
      <c r="F49" s="71"/>
      <c r="G49" s="83"/>
      <c r="H49" s="72"/>
      <c r="I49" s="84"/>
      <c r="J49" s="72"/>
      <c r="K49" s="75"/>
      <c r="L49" s="75"/>
      <c r="M49" s="71"/>
      <c r="N49" s="74"/>
      <c r="O49" s="72"/>
    </row>
    <row r="50" spans="1:15" x14ac:dyDescent="0.2">
      <c r="A50" s="75"/>
      <c r="B50" s="71"/>
      <c r="C50" s="71"/>
      <c r="D50" s="71"/>
      <c r="E50" s="82"/>
      <c r="F50" s="71"/>
      <c r="G50" s="83"/>
      <c r="H50" s="72"/>
      <c r="I50" s="84"/>
      <c r="J50" s="72"/>
      <c r="K50" s="74"/>
      <c r="L50" s="74"/>
      <c r="M50" s="71"/>
      <c r="N50" s="74"/>
      <c r="O50" s="72"/>
    </row>
    <row r="51" spans="1:15" x14ac:dyDescent="0.2">
      <c r="A51" s="75"/>
      <c r="B51" s="71"/>
      <c r="C51" s="71"/>
      <c r="D51" s="71"/>
      <c r="E51" s="82"/>
      <c r="F51" s="71"/>
      <c r="G51" s="83"/>
      <c r="H51" s="72"/>
      <c r="I51" s="84"/>
      <c r="J51" s="72"/>
      <c r="K51" s="74"/>
      <c r="L51" s="75"/>
      <c r="M51" s="71"/>
      <c r="N51" s="74"/>
      <c r="O51" s="72"/>
    </row>
    <row r="52" spans="1:15" x14ac:dyDescent="0.2">
      <c r="A52" s="75"/>
      <c r="B52" s="71"/>
      <c r="C52" s="71"/>
      <c r="D52" s="71"/>
      <c r="E52" s="82"/>
      <c r="F52" s="71"/>
      <c r="G52" s="83"/>
      <c r="H52" s="72"/>
      <c r="I52" s="84"/>
      <c r="J52" s="72"/>
      <c r="K52" s="74"/>
      <c r="L52" s="75"/>
      <c r="M52" s="71"/>
      <c r="N52" s="74"/>
      <c r="O52" s="72"/>
    </row>
    <row r="53" spans="1:15" x14ac:dyDescent="0.2">
      <c r="A53" s="86"/>
      <c r="B53" s="79"/>
      <c r="C53" s="79"/>
      <c r="D53" s="79"/>
      <c r="E53" s="87"/>
      <c r="F53" s="79"/>
      <c r="G53" s="88"/>
      <c r="H53" s="77"/>
      <c r="I53" s="89"/>
      <c r="J53" s="77"/>
      <c r="K53" s="78"/>
      <c r="L53" s="79"/>
      <c r="M53" s="77"/>
      <c r="N53" s="77"/>
      <c r="O53" s="77"/>
    </row>
  </sheetData>
  <phoneticPr fontId="0" type="noConversion"/>
  <printOptions gridLines="1"/>
  <pageMargins left="0.5" right="0.5" top="0.75" bottom="0.75" header="0.5" footer="0.5"/>
  <pageSetup paperSize="5" scale="50" orientation="landscape" horizontalDpi="300" verticalDpi="300" r:id="rId1"/>
  <headerFooter alignWithMargins="0"/>
  <rowBreaks count="1" manualBreakCount="1">
    <brk id="34" max="13" man="1"/>
  </rowBreaks>
  <ignoredErrors>
    <ignoredError sqref="K33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>
    <pageSetUpPr fitToPage="1"/>
  </sheetPr>
  <dimension ref="A1:O86"/>
  <sheetViews>
    <sheetView zoomScale="65" zoomScaleNormal="65" zoomScaleSheetLayoutView="40" workbookViewId="0">
      <selection activeCell="H45" sqref="H45"/>
    </sheetView>
  </sheetViews>
  <sheetFormatPr defaultColWidth="12.5703125" defaultRowHeight="15" x14ac:dyDescent="0.2"/>
  <cols>
    <col min="1" max="1" width="56.42578125" style="2" customWidth="1"/>
    <col min="2" max="2" width="34.42578125" style="2" customWidth="1"/>
    <col min="3" max="3" width="27.42578125" style="2" bestFit="1" customWidth="1"/>
    <col min="4" max="4" width="28.5703125" style="2" bestFit="1" customWidth="1"/>
    <col min="5" max="5" width="19.5703125" style="2" bestFit="1" customWidth="1"/>
    <col min="6" max="6" width="33.140625" style="2" customWidth="1"/>
    <col min="7" max="7" width="37.42578125" style="2" customWidth="1"/>
    <col min="8" max="8" width="39.5703125" style="2" customWidth="1"/>
    <col min="9" max="9" width="21.5703125" style="2" customWidth="1"/>
    <col min="10" max="10" width="2.140625" style="2" customWidth="1"/>
    <col min="11" max="11" width="21.5703125" style="2" customWidth="1"/>
    <col min="12" max="12" width="24.85546875" style="2" bestFit="1" customWidth="1"/>
    <col min="13" max="13" width="34.42578125" style="2" customWidth="1"/>
    <col min="14" max="14" width="23.5703125" style="2" customWidth="1"/>
    <col min="15" max="15" width="7.5703125" style="2" customWidth="1"/>
    <col min="16" max="16" width="3.5703125" style="2" customWidth="1"/>
    <col min="17" max="178" width="12.5703125" style="2"/>
    <col min="179" max="180" width="2.42578125" style="2" customWidth="1"/>
    <col min="181" max="16384" width="12.5703125" style="2"/>
  </cols>
  <sheetData>
    <row r="1" spans="1:15" ht="20.25" x14ac:dyDescent="0.3">
      <c r="A1" s="124" t="str">
        <f>'Priority 2'!A1</f>
        <v xml:space="preserve"> 2025 TIMBER TAX DISTRIBUTION</v>
      </c>
      <c r="G1" s="51" t="s">
        <v>37</v>
      </c>
      <c r="K1" s="3" t="s">
        <v>25</v>
      </c>
    </row>
    <row r="2" spans="1:15" ht="20.25" x14ac:dyDescent="0.3">
      <c r="A2" s="124" t="s">
        <v>38</v>
      </c>
      <c r="M2" s="3"/>
      <c r="N2" s="3"/>
    </row>
    <row r="3" spans="1:15" x14ac:dyDescent="0.2">
      <c r="G3" s="206" t="str">
        <f>'Priority 2'!G2</f>
        <v>September 29,2024</v>
      </c>
      <c r="N3" s="3"/>
    </row>
    <row r="4" spans="1:15" x14ac:dyDescent="0.2">
      <c r="N4" s="3"/>
    </row>
    <row r="5" spans="1:15" ht="18.75" x14ac:dyDescent="0.25">
      <c r="A5" s="168" t="str">
        <f>'Priority 2'!A5</f>
        <v xml:space="preserve">LINE 1: Total County Timber Assessed Value (TAV): </v>
      </c>
      <c r="B5" s="90"/>
      <c r="C5" s="90"/>
      <c r="D5" s="90"/>
      <c r="G5" s="195">
        <f>'Priority 2'!G5</f>
        <v>1624733256.0999999</v>
      </c>
    </row>
    <row r="6" spans="1:15" ht="18.75" x14ac:dyDescent="0.25">
      <c r="A6" s="168" t="str">
        <f>'Priority 2'!A6</f>
        <v>LINE 2: TOTAL COUNTY FOREST LAND ASSESSED VALUE (FLAV)*:</v>
      </c>
      <c r="B6" s="90"/>
      <c r="C6" s="90"/>
      <c r="D6" s="90"/>
      <c r="G6" s="196">
        <v>161351527.49000001</v>
      </c>
    </row>
    <row r="7" spans="1:15" ht="18.75" x14ac:dyDescent="0.25">
      <c r="A7" s="132" t="s">
        <v>60</v>
      </c>
      <c r="B7" s="90"/>
      <c r="C7" s="90"/>
      <c r="D7" s="90"/>
      <c r="G7" s="197">
        <f>'Priority 1'!G8</f>
        <v>143.16999999999999</v>
      </c>
      <c r="K7" s="90"/>
      <c r="L7" s="90"/>
      <c r="M7" s="90"/>
      <c r="N7" s="90"/>
      <c r="O7" s="90"/>
    </row>
    <row r="8" spans="1:15" ht="18.75" x14ac:dyDescent="0.25">
      <c r="A8" s="33"/>
      <c r="G8" s="36"/>
      <c r="K8" s="90"/>
      <c r="L8" s="90"/>
      <c r="M8" s="90"/>
      <c r="N8" s="90"/>
      <c r="O8" s="90"/>
    </row>
    <row r="9" spans="1:15" ht="19.5" thickBot="1" x14ac:dyDescent="0.3">
      <c r="A9" s="22"/>
      <c r="B9" s="54" t="s">
        <v>85</v>
      </c>
      <c r="C9" s="54"/>
      <c r="D9" s="54"/>
      <c r="E9" s="26"/>
      <c r="F9" s="24"/>
      <c r="G9" s="24"/>
      <c r="H9" s="24"/>
      <c r="I9" s="52" t="s">
        <v>86</v>
      </c>
      <c r="J9" s="53"/>
      <c r="K9" s="96" t="s">
        <v>87</v>
      </c>
      <c r="L9" s="90"/>
      <c r="M9" s="90"/>
      <c r="N9" s="90"/>
      <c r="O9" s="90"/>
    </row>
    <row r="10" spans="1:15" ht="15.75" thickTop="1" x14ac:dyDescent="0.2">
      <c r="A10" s="107"/>
      <c r="B10" s="42" t="s">
        <v>76</v>
      </c>
      <c r="C10" s="42" t="s">
        <v>54</v>
      </c>
      <c r="D10" s="42" t="s">
        <v>57</v>
      </c>
      <c r="E10" s="45" t="s">
        <v>5</v>
      </c>
      <c r="F10" s="45" t="s">
        <v>6</v>
      </c>
      <c r="G10" s="45" t="s">
        <v>7</v>
      </c>
      <c r="H10" s="108" t="s">
        <v>8</v>
      </c>
      <c r="I10" s="109" t="s">
        <v>9</v>
      </c>
      <c r="J10" s="37"/>
      <c r="K10" s="91" t="s">
        <v>47</v>
      </c>
      <c r="L10" s="90"/>
      <c r="M10" s="90"/>
      <c r="N10" s="90"/>
      <c r="O10" s="90"/>
    </row>
    <row r="11" spans="1:15" x14ac:dyDescent="0.2">
      <c r="A11" s="110" t="s">
        <v>14</v>
      </c>
      <c r="B11" s="43" t="s">
        <v>15</v>
      </c>
      <c r="C11" s="43" t="s">
        <v>55</v>
      </c>
      <c r="D11" s="43" t="s">
        <v>58</v>
      </c>
      <c r="E11" s="111" t="s">
        <v>16</v>
      </c>
      <c r="F11" s="111" t="s">
        <v>17</v>
      </c>
      <c r="G11" s="111" t="s">
        <v>41</v>
      </c>
      <c r="H11" s="112" t="s">
        <v>39</v>
      </c>
      <c r="I11" s="110" t="s">
        <v>42</v>
      </c>
      <c r="J11" s="80"/>
      <c r="K11" s="92"/>
      <c r="L11" s="93"/>
      <c r="M11" s="93"/>
      <c r="N11" s="93"/>
      <c r="O11" s="90"/>
    </row>
    <row r="12" spans="1:15" ht="21" thickBot="1" x14ac:dyDescent="0.35">
      <c r="A12" s="113" t="s">
        <v>20</v>
      </c>
      <c r="B12" s="44" t="s">
        <v>77</v>
      </c>
      <c r="C12" s="44" t="s">
        <v>56</v>
      </c>
      <c r="D12" s="44" t="s">
        <v>59</v>
      </c>
      <c r="E12" s="48" t="s">
        <v>21</v>
      </c>
      <c r="F12" s="48" t="s">
        <v>22</v>
      </c>
      <c r="G12" s="114" t="s">
        <v>96</v>
      </c>
      <c r="H12" s="115" t="s">
        <v>23</v>
      </c>
      <c r="I12" s="113" t="s">
        <v>65</v>
      </c>
      <c r="J12" s="81"/>
      <c r="K12" s="97" t="s">
        <v>66</v>
      </c>
      <c r="L12" s="93"/>
      <c r="M12" s="121">
        <f>'Priority 1'!H37</f>
        <v>827713.66462403629</v>
      </c>
      <c r="N12" s="122"/>
      <c r="O12" s="90"/>
    </row>
    <row r="13" spans="1:15" ht="18" customHeight="1" x14ac:dyDescent="0.25">
      <c r="A13" s="209" t="s">
        <v>119</v>
      </c>
      <c r="B13" s="104">
        <v>3941782.73</v>
      </c>
      <c r="C13" s="191">
        <v>0</v>
      </c>
      <c r="D13" s="104">
        <f t="shared" ref="D13:D74" si="0">C13*$G$7+B13</f>
        <v>3941782.73</v>
      </c>
      <c r="E13" s="189">
        <f t="shared" ref="E13:E74" si="1">D13/$G$6</f>
        <v>2.4429782545717132E-2</v>
      </c>
      <c r="F13" s="13">
        <f t="shared" ref="F13:F74" si="2">E13*$G$5</f>
        <v>39691880.141317941</v>
      </c>
      <c r="G13" s="217">
        <v>5.5071158473000002E-2</v>
      </c>
      <c r="H13" s="13">
        <f t="shared" ref="H13:H74" si="3">(G13/1000)*F13</f>
        <v>2185.8778213538421</v>
      </c>
      <c r="I13" s="193">
        <f t="shared" ref="I13:I44" si="4">H13/$H$76</f>
        <v>4.8332621203519318E-4</v>
      </c>
      <c r="J13" s="6"/>
      <c r="K13" s="92"/>
      <c r="L13" s="94"/>
      <c r="M13" s="120"/>
      <c r="N13" s="120"/>
      <c r="O13" s="90"/>
    </row>
    <row r="14" spans="1:15" ht="21" thickBot="1" x14ac:dyDescent="0.35">
      <c r="A14" s="210" t="s">
        <v>120</v>
      </c>
      <c r="B14" s="104">
        <v>10757140.82</v>
      </c>
      <c r="C14" s="191">
        <v>19567</v>
      </c>
      <c r="D14" s="104">
        <f t="shared" si="0"/>
        <v>13558548.210000001</v>
      </c>
      <c r="E14" s="189">
        <f t="shared" si="1"/>
        <v>8.4031111579283377E-2</v>
      </c>
      <c r="F14" s="13">
        <f t="shared" si="2"/>
        <v>136528141.52991149</v>
      </c>
      <c r="G14" s="218">
        <v>4.0198245654E-2</v>
      </c>
      <c r="H14" s="13">
        <f t="shared" si="3"/>
        <v>5488.1917719034618</v>
      </c>
      <c r="I14" s="193">
        <f t="shared" si="4"/>
        <v>1.2135110728164636E-3</v>
      </c>
      <c r="J14" s="6"/>
      <c r="K14" s="97" t="s">
        <v>67</v>
      </c>
      <c r="L14" s="94"/>
      <c r="M14" s="121">
        <f>'Priority 2'!K33</f>
        <v>847388.48474888131</v>
      </c>
      <c r="N14" s="123"/>
      <c r="O14" s="90"/>
    </row>
    <row r="15" spans="1:15" ht="18.75" x14ac:dyDescent="0.25">
      <c r="A15" s="210" t="s">
        <v>121</v>
      </c>
      <c r="B15" s="104">
        <v>4050721.22</v>
      </c>
      <c r="C15" s="191">
        <v>8515</v>
      </c>
      <c r="D15" s="104">
        <f t="shared" si="0"/>
        <v>5269813.7699999996</v>
      </c>
      <c r="E15" s="189">
        <f t="shared" si="1"/>
        <v>3.2660451698088844E-2</v>
      </c>
      <c r="F15" s="13">
        <f t="shared" si="2"/>
        <v>53064522.033132657</v>
      </c>
      <c r="G15" s="218">
        <v>1.9328105981000002E-2</v>
      </c>
      <c r="H15" s="13">
        <f t="shared" si="3"/>
        <v>1025.6367056874976</v>
      </c>
      <c r="I15" s="193">
        <f t="shared" si="4"/>
        <v>2.2678170712083344E-4</v>
      </c>
      <c r="J15" s="6"/>
      <c r="K15" s="92"/>
      <c r="L15" s="94"/>
      <c r="M15" s="120"/>
      <c r="N15" s="120"/>
      <c r="O15" s="90"/>
    </row>
    <row r="16" spans="1:15" ht="21" thickBot="1" x14ac:dyDescent="0.35">
      <c r="A16" s="210" t="s">
        <v>122</v>
      </c>
      <c r="B16" s="104">
        <v>12946424.9</v>
      </c>
      <c r="C16" s="191">
        <v>284289</v>
      </c>
      <c r="D16" s="104">
        <f t="shared" si="0"/>
        <v>53648081.029999994</v>
      </c>
      <c r="E16" s="189">
        <f t="shared" si="1"/>
        <v>0.33249193152711187</v>
      </c>
      <c r="F16" s="13">
        <f t="shared" si="2"/>
        <v>540210698.53702271</v>
      </c>
      <c r="G16" s="218">
        <v>2.8756449715E-2</v>
      </c>
      <c r="H16" s="13">
        <f t="shared" si="3"/>
        <v>15534.541787984919</v>
      </c>
      <c r="I16" s="193">
        <f t="shared" si="4"/>
        <v>3.4348906259723468E-3</v>
      </c>
      <c r="J16" s="6"/>
      <c r="K16" s="97" t="s">
        <v>68</v>
      </c>
      <c r="L16" s="94"/>
      <c r="M16" s="121">
        <f>$H$76</f>
        <v>4522572.4716015989</v>
      </c>
      <c r="N16" s="123"/>
      <c r="O16" s="90"/>
    </row>
    <row r="17" spans="1:15" ht="18.75" x14ac:dyDescent="0.25">
      <c r="A17" s="210" t="s">
        <v>123</v>
      </c>
      <c r="B17" s="198">
        <v>5556199.8200000003</v>
      </c>
      <c r="C17" s="200">
        <v>1538</v>
      </c>
      <c r="D17" s="104">
        <f t="shared" si="0"/>
        <v>5776395.2800000003</v>
      </c>
      <c r="E17" s="189">
        <f t="shared" si="1"/>
        <v>3.5800065669400007E-2</v>
      </c>
      <c r="F17" s="13">
        <f t="shared" si="2"/>
        <v>58165557.263638094</v>
      </c>
      <c r="G17" s="218">
        <v>4.4290815868000002E-2</v>
      </c>
      <c r="H17" s="13">
        <f t="shared" si="3"/>
        <v>2576.199986623405</v>
      </c>
      <c r="I17" s="193">
        <f t="shared" si="4"/>
        <v>5.6963155434214274E-4</v>
      </c>
      <c r="J17" s="6"/>
      <c r="K17" s="90"/>
      <c r="L17" s="94"/>
      <c r="M17" s="120"/>
      <c r="N17" s="120"/>
      <c r="O17" s="90"/>
    </row>
    <row r="18" spans="1:15" ht="18.75" x14ac:dyDescent="0.25">
      <c r="A18" s="210" t="s">
        <v>124</v>
      </c>
      <c r="B18" s="198">
        <v>13662596.02</v>
      </c>
      <c r="C18" s="200">
        <v>10177</v>
      </c>
      <c r="D18" s="104">
        <f t="shared" si="0"/>
        <v>15119637.109999999</v>
      </c>
      <c r="E18" s="189">
        <f t="shared" si="1"/>
        <v>9.3706191352524143E-2</v>
      </c>
      <c r="F18" s="13">
        <f t="shared" si="2"/>
        <v>152247565.3929162</v>
      </c>
      <c r="G18" s="218">
        <v>1.9469265706000001E-2</v>
      </c>
      <c r="H18" s="13">
        <f t="shared" si="3"/>
        <v>2964.148303726296</v>
      </c>
      <c r="I18" s="193">
        <f t="shared" si="4"/>
        <v>6.554120077320926E-4</v>
      </c>
      <c r="J18" s="6"/>
      <c r="K18" s="92"/>
      <c r="L18" s="94"/>
      <c r="M18" s="120"/>
      <c r="N18" s="120"/>
    </row>
    <row r="19" spans="1:15" ht="18.75" x14ac:dyDescent="0.25">
      <c r="A19" s="210" t="s">
        <v>125</v>
      </c>
      <c r="B19" s="198">
        <v>1020867.56</v>
      </c>
      <c r="C19" s="200">
        <v>0</v>
      </c>
      <c r="D19" s="104">
        <f t="shared" si="0"/>
        <v>1020867.56</v>
      </c>
      <c r="E19" s="189">
        <f t="shared" si="1"/>
        <v>6.3269779708981667E-3</v>
      </c>
      <c r="F19" s="13">
        <f t="shared" si="2"/>
        <v>10279651.51993035</v>
      </c>
      <c r="G19" s="218">
        <v>2.9729266758E-2</v>
      </c>
      <c r="H19" s="13">
        <f t="shared" si="3"/>
        <v>305.60650221528954</v>
      </c>
      <c r="I19" s="193">
        <f t="shared" si="4"/>
        <v>6.7573599789560424E-5</v>
      </c>
      <c r="J19" s="6"/>
      <c r="K19" s="92"/>
      <c r="L19" s="94"/>
      <c r="M19" s="120"/>
      <c r="N19" s="120"/>
    </row>
    <row r="20" spans="1:15" ht="21" thickBot="1" x14ac:dyDescent="0.35">
      <c r="A20" s="210" t="s">
        <v>126</v>
      </c>
      <c r="B20" s="198">
        <v>2050335.56</v>
      </c>
      <c r="C20" s="200">
        <v>147</v>
      </c>
      <c r="D20" s="104">
        <f t="shared" si="0"/>
        <v>2071381.55</v>
      </c>
      <c r="E20" s="189">
        <f t="shared" si="1"/>
        <v>1.2837694084602806E-2</v>
      </c>
      <c r="F20" s="13">
        <f t="shared" si="2"/>
        <v>20857828.510892425</v>
      </c>
      <c r="G20" s="218">
        <v>4.6435275755999997E-2</v>
      </c>
      <c r="H20" s="13">
        <f t="shared" si="3"/>
        <v>968.53901857464848</v>
      </c>
      <c r="I20" s="193">
        <f t="shared" si="4"/>
        <v>2.1415666076250966E-4</v>
      </c>
      <c r="J20" s="6"/>
      <c r="K20" s="93"/>
      <c r="L20" s="98" t="s">
        <v>44</v>
      </c>
      <c r="M20" s="121">
        <f>SUM(M12,M14,M16)</f>
        <v>6197674.6209745165</v>
      </c>
      <c r="N20" s="90" t="s">
        <v>53</v>
      </c>
    </row>
    <row r="21" spans="1:15" ht="18.75" x14ac:dyDescent="0.25">
      <c r="A21" s="210" t="s">
        <v>127</v>
      </c>
      <c r="B21" s="198">
        <v>699090.76</v>
      </c>
      <c r="C21" s="200">
        <v>637</v>
      </c>
      <c r="D21" s="104">
        <f t="shared" si="0"/>
        <v>790290.05</v>
      </c>
      <c r="E21" s="189">
        <f t="shared" si="1"/>
        <v>4.897939686681797E-3</v>
      </c>
      <c r="F21" s="13">
        <f t="shared" si="2"/>
        <v>7957845.495323929</v>
      </c>
      <c r="G21" s="218">
        <v>3.7008934574000001E-2</v>
      </c>
      <c r="H21" s="13">
        <f t="shared" si="3"/>
        <v>294.5113832864439</v>
      </c>
      <c r="I21" s="193">
        <f t="shared" si="4"/>
        <v>6.512032369536519E-5</v>
      </c>
      <c r="J21" s="6"/>
      <c r="K21" s="93"/>
      <c r="L21" s="95"/>
      <c r="M21" s="120"/>
      <c r="N21" s="90" t="s">
        <v>48</v>
      </c>
    </row>
    <row r="22" spans="1:15" ht="18.75" x14ac:dyDescent="0.25">
      <c r="A22" s="210" t="s">
        <v>128</v>
      </c>
      <c r="B22" s="198">
        <v>1195576.07</v>
      </c>
      <c r="C22" s="200">
        <v>1630</v>
      </c>
      <c r="D22" s="104">
        <f t="shared" si="0"/>
        <v>1428943.17</v>
      </c>
      <c r="E22" s="189">
        <f t="shared" si="1"/>
        <v>8.8560870307754641E-3</v>
      </c>
      <c r="F22" s="13">
        <f t="shared" si="2"/>
        <v>14388779.1178168</v>
      </c>
      <c r="G22" s="218">
        <v>3.2848650577000003E-2</v>
      </c>
      <c r="H22" s="13">
        <f t="shared" si="3"/>
        <v>472.65197747079839</v>
      </c>
      <c r="I22" s="193">
        <f t="shared" si="4"/>
        <v>1.045095419561991E-4</v>
      </c>
      <c r="J22" s="6"/>
      <c r="K22" s="93"/>
      <c r="L22" s="93"/>
      <c r="M22" s="120"/>
      <c r="N22" s="90" t="s">
        <v>72</v>
      </c>
    </row>
    <row r="23" spans="1:15" ht="21" thickBot="1" x14ac:dyDescent="0.35">
      <c r="A23" s="210" t="s">
        <v>129</v>
      </c>
      <c r="B23" s="198">
        <v>0</v>
      </c>
      <c r="C23" s="200">
        <v>0</v>
      </c>
      <c r="D23" s="104">
        <f t="shared" si="0"/>
        <v>0</v>
      </c>
      <c r="E23" s="189">
        <f t="shared" si="1"/>
        <v>0</v>
      </c>
      <c r="F23" s="13">
        <f t="shared" si="2"/>
        <v>0</v>
      </c>
      <c r="G23" s="218" t="s">
        <v>185</v>
      </c>
      <c r="H23" s="13">
        <f t="shared" si="3"/>
        <v>0</v>
      </c>
      <c r="I23" s="193">
        <f t="shared" si="4"/>
        <v>0</v>
      </c>
      <c r="J23" s="6"/>
      <c r="K23" s="93"/>
      <c r="L23" s="99" t="s">
        <v>49</v>
      </c>
      <c r="M23" s="121">
        <f>M20*0.2</f>
        <v>1239534.9241949033</v>
      </c>
      <c r="N23" s="123"/>
    </row>
    <row r="24" spans="1:15" ht="18.75" x14ac:dyDescent="0.25">
      <c r="A24" s="210" t="s">
        <v>130</v>
      </c>
      <c r="B24" s="198">
        <v>6200689.1200000001</v>
      </c>
      <c r="C24" s="200">
        <v>7931</v>
      </c>
      <c r="D24" s="104">
        <f t="shared" si="0"/>
        <v>7336170.3899999997</v>
      </c>
      <c r="E24" s="189">
        <f t="shared" si="1"/>
        <v>4.5467003034443967E-2</v>
      </c>
      <c r="F24" s="13">
        <f t="shared" si="2"/>
        <v>73871751.885260716</v>
      </c>
      <c r="G24" s="218">
        <v>0.29501639039400002</v>
      </c>
      <c r="H24" s="13">
        <f t="shared" si="3"/>
        <v>21793.377593270779</v>
      </c>
      <c r="I24" s="193">
        <f t="shared" si="4"/>
        <v>4.8188011867398538E-3</v>
      </c>
      <c r="J24" s="6"/>
      <c r="K24" s="93"/>
      <c r="L24" s="93"/>
      <c r="M24" s="94"/>
      <c r="N24" s="93"/>
      <c r="O24" s="90"/>
    </row>
    <row r="25" spans="1:15" ht="18.75" x14ac:dyDescent="0.25">
      <c r="A25" s="210" t="s">
        <v>131</v>
      </c>
      <c r="B25" s="198">
        <v>5340095.3099999996</v>
      </c>
      <c r="C25" s="200">
        <v>0</v>
      </c>
      <c r="D25" s="104">
        <f t="shared" si="0"/>
        <v>5340095.3099999996</v>
      </c>
      <c r="E25" s="189">
        <f t="shared" si="1"/>
        <v>3.3096031956257495E-2</v>
      </c>
      <c r="F25" s="13">
        <f t="shared" si="2"/>
        <v>53772223.764279887</v>
      </c>
      <c r="G25" s="218">
        <v>0.218617062827</v>
      </c>
      <c r="H25" s="13">
        <f t="shared" si="3"/>
        <v>11755.525621023078</v>
      </c>
      <c r="I25" s="193">
        <f t="shared" si="4"/>
        <v>2.5993006623639668E-3</v>
      </c>
      <c r="J25" s="6"/>
      <c r="K25" s="93" t="s">
        <v>45</v>
      </c>
      <c r="L25" s="93"/>
      <c r="M25" s="94"/>
      <c r="N25" s="93"/>
      <c r="O25" s="90"/>
    </row>
    <row r="26" spans="1:15" ht="18.75" x14ac:dyDescent="0.25">
      <c r="A26" s="210" t="s">
        <v>132</v>
      </c>
      <c r="B26" s="198">
        <v>3708.88</v>
      </c>
      <c r="C26" s="200">
        <v>0</v>
      </c>
      <c r="D26" s="104">
        <f t="shared" si="0"/>
        <v>3708.88</v>
      </c>
      <c r="E26" s="189">
        <f t="shared" si="1"/>
        <v>2.2986333366009585E-5</v>
      </c>
      <c r="F26" s="13">
        <f t="shared" si="2"/>
        <v>37346.660255556824</v>
      </c>
      <c r="G26" s="218">
        <v>0.90310506560600001</v>
      </c>
      <c r="H26" s="13">
        <f t="shared" si="3"/>
        <v>33.727958060259638</v>
      </c>
      <c r="I26" s="193">
        <f t="shared" si="4"/>
        <v>7.4576932204063507E-6</v>
      </c>
      <c r="J26" s="6"/>
      <c r="K26" s="93" t="s">
        <v>46</v>
      </c>
      <c r="L26" s="93"/>
      <c r="M26" s="94"/>
      <c r="N26" s="93"/>
      <c r="O26" s="90"/>
    </row>
    <row r="27" spans="1:15" ht="18.75" x14ac:dyDescent="0.25">
      <c r="A27" s="210" t="s">
        <v>133</v>
      </c>
      <c r="B27" s="198">
        <v>10926.15</v>
      </c>
      <c r="C27" s="200">
        <v>0</v>
      </c>
      <c r="D27" s="104">
        <f t="shared" si="0"/>
        <v>10926.15</v>
      </c>
      <c r="E27" s="189">
        <f t="shared" si="1"/>
        <v>6.7716433615276213E-5</v>
      </c>
      <c r="F27" s="13">
        <f t="shared" si="2"/>
        <v>110021.14167922721</v>
      </c>
      <c r="G27" s="218">
        <v>1.430288737053</v>
      </c>
      <c r="H27" s="13">
        <f t="shared" si="3"/>
        <v>157.36199978151106</v>
      </c>
      <c r="I27" s="193">
        <f t="shared" si="4"/>
        <v>3.4794798926855837E-5</v>
      </c>
      <c r="J27" s="6"/>
      <c r="K27" s="92"/>
      <c r="L27" s="93"/>
      <c r="M27" s="94"/>
      <c r="N27" s="93"/>
      <c r="O27" s="90"/>
    </row>
    <row r="28" spans="1:15" ht="18.75" x14ac:dyDescent="0.25">
      <c r="A28" s="210" t="s">
        <v>134</v>
      </c>
      <c r="B28" s="198">
        <v>10926.15</v>
      </c>
      <c r="C28" s="200">
        <v>0</v>
      </c>
      <c r="D28" s="104">
        <f t="shared" si="0"/>
        <v>10926.15</v>
      </c>
      <c r="E28" s="189">
        <f t="shared" si="1"/>
        <v>6.7716433615276213E-5</v>
      </c>
      <c r="F28" s="13">
        <f t="shared" si="2"/>
        <v>110021.14167922721</v>
      </c>
      <c r="G28" s="218">
        <v>0.35307631080200003</v>
      </c>
      <c r="H28" s="13">
        <f t="shared" si="3"/>
        <v>38.845858814325709</v>
      </c>
      <c r="I28" s="193">
        <f t="shared" si="4"/>
        <v>8.5893280999362412E-6</v>
      </c>
      <c r="J28" s="6"/>
      <c r="K28" s="92" t="s">
        <v>50</v>
      </c>
      <c r="L28" s="92"/>
      <c r="M28" s="94"/>
      <c r="N28" s="93"/>
      <c r="O28" s="90"/>
    </row>
    <row r="29" spans="1:15" ht="18.75" x14ac:dyDescent="0.25">
      <c r="A29" s="210" t="s">
        <v>135</v>
      </c>
      <c r="B29" s="198">
        <v>0</v>
      </c>
      <c r="C29" s="200">
        <v>0</v>
      </c>
      <c r="D29" s="104">
        <f t="shared" si="0"/>
        <v>0</v>
      </c>
      <c r="E29" s="189">
        <f t="shared" si="1"/>
        <v>0</v>
      </c>
      <c r="F29" s="13">
        <f t="shared" si="2"/>
        <v>0</v>
      </c>
      <c r="G29" s="218">
        <v>1.116299499263</v>
      </c>
      <c r="H29" s="13">
        <f t="shared" si="3"/>
        <v>0</v>
      </c>
      <c r="I29" s="193">
        <f t="shared" si="4"/>
        <v>0</v>
      </c>
      <c r="J29" s="6"/>
      <c r="K29" s="92" t="s">
        <v>51</v>
      </c>
      <c r="L29" s="92"/>
      <c r="M29" s="94"/>
      <c r="N29" s="93"/>
      <c r="O29" s="90"/>
    </row>
    <row r="30" spans="1:15" ht="18.75" x14ac:dyDescent="0.25">
      <c r="A30" s="210" t="s">
        <v>136</v>
      </c>
      <c r="B30" s="198">
        <v>327.82</v>
      </c>
      <c r="C30" s="200">
        <v>0</v>
      </c>
      <c r="D30" s="104">
        <f t="shared" si="0"/>
        <v>327.82</v>
      </c>
      <c r="E30" s="189">
        <f t="shared" si="1"/>
        <v>2.0317130249685248E-6</v>
      </c>
      <c r="F30" s="13">
        <f t="shared" si="2"/>
        <v>3300.9917185178915</v>
      </c>
      <c r="G30" s="218">
        <v>1.0498351088839999</v>
      </c>
      <c r="H30" s="13">
        <f t="shared" si="3"/>
        <v>3.4654970002354126</v>
      </c>
      <c r="I30" s="193">
        <f t="shared" si="4"/>
        <v>7.6626677007304222E-7</v>
      </c>
      <c r="J30" s="6"/>
      <c r="K30" s="92" t="s">
        <v>52</v>
      </c>
      <c r="L30" s="92"/>
      <c r="M30" s="94"/>
      <c r="N30" s="93"/>
      <c r="O30" s="90"/>
    </row>
    <row r="31" spans="1:15" ht="18.75" x14ac:dyDescent="0.25">
      <c r="A31" s="210" t="s">
        <v>137</v>
      </c>
      <c r="B31" s="198">
        <v>45795.64</v>
      </c>
      <c r="C31" s="200">
        <v>0</v>
      </c>
      <c r="D31" s="104">
        <f t="shared" si="0"/>
        <v>45795.64</v>
      </c>
      <c r="E31" s="189">
        <f t="shared" si="1"/>
        <v>2.8382526470248788E-4</v>
      </c>
      <c r="F31" s="13">
        <f t="shared" si="2"/>
        <v>461140.3464835175</v>
      </c>
      <c r="G31" s="218">
        <v>1.0630361735680001</v>
      </c>
      <c r="H31" s="13">
        <f t="shared" si="3"/>
        <v>490.20886940366023</v>
      </c>
      <c r="I31" s="193">
        <f t="shared" si="4"/>
        <v>1.0839160068341821E-4</v>
      </c>
      <c r="J31" s="6"/>
      <c r="K31" s="92"/>
      <c r="L31" s="92"/>
      <c r="M31" s="94"/>
      <c r="N31" s="93"/>
      <c r="O31" s="90"/>
    </row>
    <row r="32" spans="1:15" ht="18.75" x14ac:dyDescent="0.25">
      <c r="A32" s="210" t="s">
        <v>138</v>
      </c>
      <c r="B32" s="198">
        <v>0</v>
      </c>
      <c r="C32" s="200">
        <v>0</v>
      </c>
      <c r="D32" s="104">
        <f t="shared" si="0"/>
        <v>0</v>
      </c>
      <c r="E32" s="189">
        <f t="shared" si="1"/>
        <v>0</v>
      </c>
      <c r="F32" s="13">
        <f t="shared" si="2"/>
        <v>0</v>
      </c>
      <c r="G32" s="218">
        <v>1.134400689822</v>
      </c>
      <c r="H32" s="13">
        <f t="shared" si="3"/>
        <v>0</v>
      </c>
      <c r="I32" s="193">
        <f t="shared" si="4"/>
        <v>0</v>
      </c>
      <c r="J32" s="6"/>
      <c r="K32" s="91"/>
      <c r="L32" s="90"/>
      <c r="M32" s="90"/>
      <c r="N32" s="90"/>
      <c r="O32" s="90"/>
    </row>
    <row r="33" spans="1:15" ht="18.75" x14ac:dyDescent="0.25">
      <c r="A33" s="210" t="s">
        <v>139</v>
      </c>
      <c r="B33" s="198">
        <v>0</v>
      </c>
      <c r="C33" s="200">
        <v>0</v>
      </c>
      <c r="D33" s="104">
        <f t="shared" si="0"/>
        <v>0</v>
      </c>
      <c r="E33" s="189">
        <f t="shared" si="1"/>
        <v>0</v>
      </c>
      <c r="F33" s="13">
        <f t="shared" si="2"/>
        <v>0</v>
      </c>
      <c r="G33" s="218">
        <v>0.81394095634700003</v>
      </c>
      <c r="H33" s="13">
        <f t="shared" si="3"/>
        <v>0</v>
      </c>
      <c r="I33" s="193">
        <f t="shared" si="4"/>
        <v>0</v>
      </c>
      <c r="J33" s="6"/>
      <c r="K33" s="91"/>
      <c r="L33" s="90"/>
      <c r="M33" s="90"/>
      <c r="N33" s="90"/>
      <c r="O33" s="90"/>
    </row>
    <row r="34" spans="1:15" ht="18.75" x14ac:dyDescent="0.25">
      <c r="A34" s="210" t="s">
        <v>140</v>
      </c>
      <c r="B34" s="198">
        <v>20068.39</v>
      </c>
      <c r="C34" s="200">
        <v>0</v>
      </c>
      <c r="D34" s="104">
        <f t="shared" si="0"/>
        <v>20068.39</v>
      </c>
      <c r="E34" s="189">
        <f t="shared" si="1"/>
        <v>1.2437682067338202E-4</v>
      </c>
      <c r="F34" s="13">
        <f t="shared" si="2"/>
        <v>202079.15683602975</v>
      </c>
      <c r="G34" s="218">
        <v>1.0148527457159999</v>
      </c>
      <c r="H34" s="13">
        <f t="shared" si="3"/>
        <v>205.08058716701896</v>
      </c>
      <c r="I34" s="193">
        <f t="shared" si="4"/>
        <v>4.5346003509014608E-5</v>
      </c>
      <c r="J34" s="6"/>
      <c r="K34" s="91"/>
      <c r="L34" s="90"/>
      <c r="M34" s="90"/>
      <c r="N34" s="90"/>
      <c r="O34" s="90"/>
    </row>
    <row r="35" spans="1:15" ht="18.75" x14ac:dyDescent="0.25">
      <c r="A35" s="210" t="s">
        <v>141</v>
      </c>
      <c r="B35" s="198">
        <v>3059.67</v>
      </c>
      <c r="C35" s="200">
        <v>0</v>
      </c>
      <c r="D35" s="104">
        <f t="shared" si="0"/>
        <v>3059.67</v>
      </c>
      <c r="E35" s="189">
        <f t="shared" si="1"/>
        <v>1.8962758193842493E-5</v>
      </c>
      <c r="F35" s="13">
        <f t="shared" si="2"/>
        <v>30809.423864918666</v>
      </c>
      <c r="G35" s="218">
        <v>0.72659583432700003</v>
      </c>
      <c r="H35" s="13">
        <f t="shared" si="3"/>
        <v>22.385999038264767</v>
      </c>
      <c r="I35" s="193">
        <f t="shared" si="4"/>
        <v>4.9498375490569225E-6</v>
      </c>
      <c r="J35" s="6"/>
      <c r="K35" s="91"/>
      <c r="L35" s="90"/>
      <c r="M35" s="90"/>
      <c r="N35" s="90"/>
      <c r="O35" s="90"/>
    </row>
    <row r="36" spans="1:15" ht="18.75" x14ac:dyDescent="0.25">
      <c r="A36" s="210" t="s">
        <v>142</v>
      </c>
      <c r="B36" s="198">
        <v>101101725.90000001</v>
      </c>
      <c r="C36" s="200">
        <v>420827</v>
      </c>
      <c r="D36" s="104">
        <f t="shared" si="0"/>
        <v>161351527.49000001</v>
      </c>
      <c r="E36" s="189">
        <f t="shared" si="1"/>
        <v>1</v>
      </c>
      <c r="F36" s="13">
        <f t="shared" si="2"/>
        <v>1624733256.0999999</v>
      </c>
      <c r="G36" s="221">
        <v>2.3730035484E-2</v>
      </c>
      <c r="H36" s="13">
        <f t="shared" si="3"/>
        <v>38554.977819287858</v>
      </c>
      <c r="I36" s="193">
        <f t="shared" si="4"/>
        <v>8.5250105026253367E-3</v>
      </c>
      <c r="J36" s="6"/>
      <c r="K36" s="91"/>
      <c r="L36" s="90"/>
      <c r="M36" s="90"/>
      <c r="N36" s="90"/>
      <c r="O36" s="90"/>
    </row>
    <row r="37" spans="1:15" ht="18.75" x14ac:dyDescent="0.25">
      <c r="A37" s="210" t="s">
        <v>143</v>
      </c>
      <c r="B37" s="198">
        <v>101101725.90000001</v>
      </c>
      <c r="C37" s="200">
        <v>420827</v>
      </c>
      <c r="D37" s="104">
        <f t="shared" si="0"/>
        <v>161351527.49000001</v>
      </c>
      <c r="E37" s="189">
        <f t="shared" si="1"/>
        <v>1</v>
      </c>
      <c r="F37" s="13">
        <f t="shared" si="2"/>
        <v>1624733256.0999999</v>
      </c>
      <c r="G37" s="221">
        <v>0.88370588051900001</v>
      </c>
      <c r="H37" s="13">
        <f t="shared" si="3"/>
        <v>1435786.3326903523</v>
      </c>
      <c r="I37" s="193">
        <f t="shared" si="4"/>
        <v>0.31747116087271693</v>
      </c>
      <c r="J37" s="6"/>
      <c r="K37" s="5"/>
    </row>
    <row r="38" spans="1:15" ht="18.75" x14ac:dyDescent="0.25">
      <c r="A38" s="210" t="s">
        <v>144</v>
      </c>
      <c r="B38" s="198">
        <v>101101725.90000001</v>
      </c>
      <c r="C38" s="200">
        <v>420827</v>
      </c>
      <c r="D38" s="104">
        <f t="shared" ref="D38:D39" si="5">C38*$G$7+B38</f>
        <v>161351527.49000001</v>
      </c>
      <c r="E38" s="189">
        <f t="shared" ref="E38:E39" si="6">D38/$G$6</f>
        <v>1</v>
      </c>
      <c r="F38" s="13">
        <f t="shared" ref="F38:F39" si="7">E38*$G$5</f>
        <v>1624733256.0999999</v>
      </c>
      <c r="G38" s="221">
        <v>1.8984028387000002E-2</v>
      </c>
      <c r="H38" s="13">
        <f t="shared" ref="H38:H39" si="8">(G38/1000)*F38</f>
        <v>30843.982255105344</v>
      </c>
      <c r="I38" s="193">
        <f t="shared" si="4"/>
        <v>6.8200084020284208E-3</v>
      </c>
      <c r="J38" s="6"/>
      <c r="K38" s="5"/>
    </row>
    <row r="39" spans="1:15" ht="18.75" x14ac:dyDescent="0.25">
      <c r="A39" s="210" t="s">
        <v>145</v>
      </c>
      <c r="B39" s="198">
        <v>5527654.3200000003</v>
      </c>
      <c r="C39" s="200">
        <v>83</v>
      </c>
      <c r="D39" s="104">
        <f t="shared" si="5"/>
        <v>5539537.4300000006</v>
      </c>
      <c r="E39" s="189">
        <f t="shared" si="6"/>
        <v>3.4332104047439659E-2</v>
      </c>
      <c r="F39" s="13">
        <f t="shared" si="7"/>
        <v>55780511.197760619</v>
      </c>
      <c r="G39" s="218">
        <v>0.291213925915</v>
      </c>
      <c r="H39" s="13">
        <f t="shared" si="8"/>
        <v>16244.06165544549</v>
      </c>
      <c r="I39" s="193">
        <f t="shared" si="4"/>
        <v>3.5917747603705966E-3</v>
      </c>
      <c r="J39" s="6"/>
      <c r="K39" s="5"/>
    </row>
    <row r="40" spans="1:15" ht="18.75" x14ac:dyDescent="0.25">
      <c r="A40" s="210" t="s">
        <v>146</v>
      </c>
      <c r="B40" s="198">
        <v>390767.89</v>
      </c>
      <c r="C40" s="200">
        <v>83</v>
      </c>
      <c r="D40" s="104">
        <f t="shared" si="0"/>
        <v>402651</v>
      </c>
      <c r="E40" s="189">
        <f t="shared" si="1"/>
        <v>2.4954892356067399E-3</v>
      </c>
      <c r="F40" s="13">
        <f t="shared" si="2"/>
        <v>4054504.3513298384</v>
      </c>
      <c r="G40" s="218">
        <v>1.115982623347</v>
      </c>
      <c r="H40" s="13">
        <f t="shared" si="3"/>
        <v>4524.7564023689001</v>
      </c>
      <c r="I40" s="193">
        <f t="shared" si="4"/>
        <v>1.000482895692886E-3</v>
      </c>
      <c r="J40" s="6"/>
      <c r="K40" s="5"/>
    </row>
    <row r="41" spans="1:15" ht="18.75" x14ac:dyDescent="0.25">
      <c r="A41" s="210" t="s">
        <v>147</v>
      </c>
      <c r="B41" s="198">
        <v>297040.76</v>
      </c>
      <c r="C41" s="200">
        <v>375</v>
      </c>
      <c r="D41" s="104">
        <f t="shared" ref="D41:D73" si="9">C41*$G$7+B41</f>
        <v>350729.51</v>
      </c>
      <c r="E41" s="189">
        <f t="shared" ref="E41:E73" si="10">D41/$G$6</f>
        <v>2.1736981078269431E-3</v>
      </c>
      <c r="F41" s="13">
        <f t="shared" ref="F41:F73" si="11">E41*$G$5</f>
        <v>3531679.6045080777</v>
      </c>
      <c r="G41" s="218">
        <v>0.199909060315</v>
      </c>
      <c r="H41" s="13">
        <f t="shared" ref="H41:H73" si="12">(G41/1000)*F41</f>
        <v>706.0147510708606</v>
      </c>
      <c r="I41" s="193">
        <f t="shared" si="4"/>
        <v>1.5610910726231798E-4</v>
      </c>
      <c r="J41" s="6"/>
      <c r="K41" s="5"/>
    </row>
    <row r="42" spans="1:15" ht="18.75" x14ac:dyDescent="0.25">
      <c r="A42" s="210" t="s">
        <v>148</v>
      </c>
      <c r="B42" s="198">
        <v>55801.48</v>
      </c>
      <c r="C42" s="200">
        <v>375</v>
      </c>
      <c r="D42" s="104">
        <f t="shared" si="9"/>
        <v>109490.23</v>
      </c>
      <c r="E42" s="189">
        <f t="shared" si="10"/>
        <v>6.7858192421999734E-4</v>
      </c>
      <c r="F42" s="13">
        <f t="shared" si="11"/>
        <v>1102514.6192685596</v>
      </c>
      <c r="G42" s="218">
        <v>1.2810315779620001</v>
      </c>
      <c r="H42" s="13">
        <f t="shared" si="12"/>
        <v>1412.3560424477766</v>
      </c>
      <c r="I42" s="193">
        <f t="shared" si="4"/>
        <v>3.122904168625987E-4</v>
      </c>
      <c r="J42" s="6"/>
      <c r="K42" s="5"/>
    </row>
    <row r="43" spans="1:15" ht="18.75" x14ac:dyDescent="0.25">
      <c r="A43" s="210" t="s">
        <v>149</v>
      </c>
      <c r="B43" s="198">
        <v>159040.16</v>
      </c>
      <c r="C43" s="200">
        <v>1145</v>
      </c>
      <c r="D43" s="104">
        <f t="shared" si="9"/>
        <v>322969.81</v>
      </c>
      <c r="E43" s="189">
        <f t="shared" si="10"/>
        <v>2.0016532537630704E-3</v>
      </c>
      <c r="F43" s="13">
        <f t="shared" si="11"/>
        <v>3252152.6085696328</v>
      </c>
      <c r="G43" s="218">
        <v>1.5</v>
      </c>
      <c r="H43" s="13">
        <f t="shared" si="12"/>
        <v>4878.2289128544489</v>
      </c>
      <c r="I43" s="193">
        <f t="shared" si="4"/>
        <v>1.0786402967528125E-3</v>
      </c>
      <c r="J43" s="6"/>
      <c r="K43" s="5"/>
    </row>
    <row r="44" spans="1:15" ht="18.75" x14ac:dyDescent="0.25">
      <c r="A44" s="210" t="s">
        <v>150</v>
      </c>
      <c r="B44" s="198">
        <v>384265.74</v>
      </c>
      <c r="C44" s="200">
        <v>305</v>
      </c>
      <c r="D44" s="104">
        <f t="shared" si="9"/>
        <v>427932.58999999997</v>
      </c>
      <c r="E44" s="189">
        <f t="shared" si="10"/>
        <v>2.6521756357498487E-3</v>
      </c>
      <c r="F44" s="13">
        <f t="shared" si="11"/>
        <v>4309077.9564209394</v>
      </c>
      <c r="G44" s="218">
        <v>0.73523399502099995</v>
      </c>
      <c r="H44" s="13">
        <f t="shared" si="12"/>
        <v>3168.1806007562936</v>
      </c>
      <c r="I44" s="193">
        <f t="shared" si="4"/>
        <v>7.0052622056365451E-4</v>
      </c>
      <c r="J44" s="6"/>
      <c r="K44" s="5"/>
    </row>
    <row r="45" spans="1:15" ht="18.75" x14ac:dyDescent="0.25">
      <c r="A45" s="210" t="s">
        <v>151</v>
      </c>
      <c r="B45" s="198">
        <v>4538054.8499999996</v>
      </c>
      <c r="C45" s="200">
        <v>21787</v>
      </c>
      <c r="D45" s="104">
        <f t="shared" si="9"/>
        <v>7657299.6399999987</v>
      </c>
      <c r="E45" s="189">
        <f t="shared" si="10"/>
        <v>4.7457249144880705E-2</v>
      </c>
      <c r="F45" s="13">
        <f t="shared" si="11"/>
        <v>77105370.928710967</v>
      </c>
      <c r="G45" s="218">
        <v>0.19470187840299999</v>
      </c>
      <c r="H45" s="13">
        <f t="shared" si="12"/>
        <v>15012.560554780093</v>
      </c>
      <c r="I45" s="193">
        <f t="shared" ref="I45:I74" si="13">H45/$H$76</f>
        <v>3.3194737395692031E-3</v>
      </c>
      <c r="J45" s="6"/>
      <c r="K45" s="5"/>
    </row>
    <row r="46" spans="1:15" ht="18.75" x14ac:dyDescent="0.25">
      <c r="A46" s="210" t="s">
        <v>152</v>
      </c>
      <c r="B46" s="198">
        <v>276798.81</v>
      </c>
      <c r="C46" s="200">
        <v>21787</v>
      </c>
      <c r="D46" s="104">
        <f t="shared" si="9"/>
        <v>3396043.5999999996</v>
      </c>
      <c r="E46" s="189">
        <f t="shared" si="10"/>
        <v>2.1047483422246958E-2</v>
      </c>
      <c r="F46" s="13">
        <f t="shared" si="11"/>
        <v>34196546.273338072</v>
      </c>
      <c r="G46" s="218">
        <v>0.45965175069600001</v>
      </c>
      <c r="H46" s="13">
        <f t="shared" si="12"/>
        <v>15718.502362296618</v>
      </c>
      <c r="I46" s="193">
        <f t="shared" si="13"/>
        <v>3.4755667180564062E-3</v>
      </c>
      <c r="J46" s="6"/>
      <c r="K46" s="5"/>
    </row>
    <row r="47" spans="1:15" ht="18.75" x14ac:dyDescent="0.25">
      <c r="A47" s="210" t="s">
        <v>153</v>
      </c>
      <c r="B47" s="198">
        <v>3661737.32</v>
      </c>
      <c r="C47" s="200">
        <v>0</v>
      </c>
      <c r="D47" s="104">
        <f t="shared" si="9"/>
        <v>3661737.32</v>
      </c>
      <c r="E47" s="189">
        <f t="shared" si="10"/>
        <v>2.2694159621308458E-2</v>
      </c>
      <c r="F47" s="13">
        <f t="shared" si="11"/>
        <v>36871955.855981633</v>
      </c>
      <c r="G47" s="218">
        <v>0.376602297398</v>
      </c>
      <c r="H47" s="13">
        <f t="shared" si="12"/>
        <v>13886.063284920323</v>
      </c>
      <c r="I47" s="193">
        <f t="shared" si="13"/>
        <v>3.070390440864022E-3</v>
      </c>
      <c r="J47" s="6"/>
      <c r="K47" s="5"/>
    </row>
    <row r="48" spans="1:15" ht="18.75" x14ac:dyDescent="0.25">
      <c r="A48" s="210" t="s">
        <v>154</v>
      </c>
      <c r="B48" s="198">
        <v>399195.68</v>
      </c>
      <c r="C48" s="200">
        <v>0</v>
      </c>
      <c r="D48" s="104">
        <f t="shared" si="9"/>
        <v>399195.68</v>
      </c>
      <c r="E48" s="189">
        <f t="shared" si="10"/>
        <v>2.4740743779121687E-3</v>
      </c>
      <c r="F48" s="13">
        <f t="shared" si="11"/>
        <v>4019710.9198588198</v>
      </c>
      <c r="G48" s="218">
        <v>1.0435862036720001</v>
      </c>
      <c r="H48" s="13">
        <f t="shared" si="12"/>
        <v>4194.9148587143491</v>
      </c>
      <c r="I48" s="193">
        <f t="shared" si="13"/>
        <v>9.2755061086479068E-4</v>
      </c>
      <c r="J48" s="6"/>
      <c r="K48" s="5"/>
    </row>
    <row r="49" spans="1:11" ht="18.75" x14ac:dyDescent="0.25">
      <c r="A49" s="210" t="s">
        <v>155</v>
      </c>
      <c r="B49" s="198">
        <v>204588.78</v>
      </c>
      <c r="C49" s="200">
        <v>1367</v>
      </c>
      <c r="D49" s="104">
        <f t="shared" si="9"/>
        <v>400302.17</v>
      </c>
      <c r="E49" s="189">
        <f t="shared" si="10"/>
        <v>2.4809320136421347E-3</v>
      </c>
      <c r="F49" s="13">
        <f t="shared" si="11"/>
        <v>4030852.748687515</v>
      </c>
      <c r="G49" s="218">
        <v>0.25299304450900001</v>
      </c>
      <c r="H49" s="13">
        <f t="shared" si="12"/>
        <v>1019.7777088579256</v>
      </c>
      <c r="I49" s="193">
        <f t="shared" si="13"/>
        <v>2.25486206193792E-4</v>
      </c>
      <c r="J49" s="6"/>
      <c r="K49" s="5"/>
    </row>
    <row r="50" spans="1:11" ht="18.75" x14ac:dyDescent="0.25">
      <c r="A50" s="210" t="s">
        <v>156</v>
      </c>
      <c r="B50" s="198">
        <v>73219.740000000005</v>
      </c>
      <c r="C50" s="200">
        <v>482</v>
      </c>
      <c r="D50" s="104">
        <f t="shared" si="9"/>
        <v>142227.68</v>
      </c>
      <c r="E50" s="189">
        <f t="shared" si="10"/>
        <v>8.8147712149062093E-4</v>
      </c>
      <c r="F50" s="13">
        <f t="shared" si="11"/>
        <v>1432165.1937771118</v>
      </c>
      <c r="G50" s="218">
        <v>0.5</v>
      </c>
      <c r="H50" s="13">
        <f t="shared" si="12"/>
        <v>716.08259688855594</v>
      </c>
      <c r="I50" s="193">
        <f t="shared" si="13"/>
        <v>1.5833523981871459E-4</v>
      </c>
      <c r="J50" s="6"/>
      <c r="K50" s="5"/>
    </row>
    <row r="51" spans="1:11" ht="18.75" x14ac:dyDescent="0.25">
      <c r="A51" s="210" t="s">
        <v>157</v>
      </c>
      <c r="B51" s="198">
        <v>41375.72</v>
      </c>
      <c r="C51" s="200">
        <v>482</v>
      </c>
      <c r="D51" s="104">
        <f t="shared" si="9"/>
        <v>110383.65999999999</v>
      </c>
      <c r="E51" s="189">
        <f t="shared" si="10"/>
        <v>6.8411908902964169E-4</v>
      </c>
      <c r="F51" s="13">
        <f t="shared" si="11"/>
        <v>1111511.0350792955</v>
      </c>
      <c r="G51" s="218">
        <v>1.0019760081239999</v>
      </c>
      <c r="H51" s="13">
        <f t="shared" si="12"/>
        <v>1113.7073899145278</v>
      </c>
      <c r="I51" s="193">
        <f t="shared" si="13"/>
        <v>2.4625528875607506E-4</v>
      </c>
      <c r="J51" s="6"/>
      <c r="K51" s="5"/>
    </row>
    <row r="52" spans="1:11" ht="18.75" x14ac:dyDescent="0.25">
      <c r="A52" s="210" t="s">
        <v>158</v>
      </c>
      <c r="B52" s="198">
        <v>451009.62</v>
      </c>
      <c r="C52" s="200">
        <v>21</v>
      </c>
      <c r="D52" s="104">
        <f t="shared" si="9"/>
        <v>454016.19</v>
      </c>
      <c r="E52" s="189">
        <f t="shared" si="10"/>
        <v>2.813832611706377E-3</v>
      </c>
      <c r="F52" s="13">
        <f t="shared" si="11"/>
        <v>4571727.4213380683</v>
      </c>
      <c r="G52" s="218">
        <v>0.158446697823</v>
      </c>
      <c r="H52" s="13">
        <f t="shared" si="12"/>
        <v>724.37511325787591</v>
      </c>
      <c r="I52" s="193">
        <f t="shared" si="13"/>
        <v>1.6016882378478496E-4</v>
      </c>
      <c r="J52" s="6"/>
      <c r="K52" s="5"/>
    </row>
    <row r="53" spans="1:11" ht="18.75" x14ac:dyDescent="0.25">
      <c r="A53" s="210" t="s">
        <v>159</v>
      </c>
      <c r="B53" s="198">
        <v>53219.66</v>
      </c>
      <c r="C53" s="200">
        <v>21</v>
      </c>
      <c r="D53" s="104">
        <f t="shared" si="9"/>
        <v>56226.23</v>
      </c>
      <c r="E53" s="189">
        <f t="shared" si="10"/>
        <v>3.4847039178779825E-4</v>
      </c>
      <c r="F53" s="13">
        <f t="shared" si="11"/>
        <v>566171.43430383212</v>
      </c>
      <c r="G53" s="218">
        <v>0.42559307639999999</v>
      </c>
      <c r="H53" s="13">
        <f t="shared" si="12"/>
        <v>240.95864249516839</v>
      </c>
      <c r="I53" s="193">
        <f t="shared" si="13"/>
        <v>5.3279111392511666E-5</v>
      </c>
      <c r="J53" s="6"/>
      <c r="K53" s="5"/>
    </row>
    <row r="54" spans="1:11" ht="18.75" x14ac:dyDescent="0.25">
      <c r="A54" s="210" t="s">
        <v>160</v>
      </c>
      <c r="B54" s="198">
        <v>4189603.72</v>
      </c>
      <c r="C54" s="200">
        <v>45</v>
      </c>
      <c r="D54" s="104">
        <f t="shared" si="9"/>
        <v>4196046.37</v>
      </c>
      <c r="E54" s="189">
        <f t="shared" si="10"/>
        <v>2.6005619130318156E-2</v>
      </c>
      <c r="F54" s="13">
        <f t="shared" si="11"/>
        <v>42252194.246498264</v>
      </c>
      <c r="G54" s="218">
        <v>0.383667513164</v>
      </c>
      <c r="H54" s="13">
        <f t="shared" si="12"/>
        <v>16210.794292276258</v>
      </c>
      <c r="I54" s="193">
        <f t="shared" si="13"/>
        <v>3.5844189107124371E-3</v>
      </c>
      <c r="J54" s="6"/>
      <c r="K54" s="5"/>
    </row>
    <row r="55" spans="1:11" ht="18.75" x14ac:dyDescent="0.25">
      <c r="A55" s="210" t="s">
        <v>161</v>
      </c>
      <c r="B55" s="198">
        <v>392464.82</v>
      </c>
      <c r="C55" s="200">
        <v>45</v>
      </c>
      <c r="D55" s="104">
        <f t="shared" si="9"/>
        <v>398907.47000000003</v>
      </c>
      <c r="E55" s="189">
        <f t="shared" si="10"/>
        <v>2.4722881537314412E-3</v>
      </c>
      <c r="F55" s="13">
        <f t="shared" si="11"/>
        <v>4016808.7820295417</v>
      </c>
      <c r="G55" s="218">
        <v>1.250675315884</v>
      </c>
      <c r="H55" s="13">
        <f t="shared" si="12"/>
        <v>5023.7235923104226</v>
      </c>
      <c r="I55" s="193">
        <f t="shared" si="13"/>
        <v>1.1108110757440995E-3</v>
      </c>
      <c r="J55" s="6"/>
      <c r="K55" s="5"/>
    </row>
    <row r="56" spans="1:11" ht="18.75" x14ac:dyDescent="0.25">
      <c r="A56" s="210" t="s">
        <v>162</v>
      </c>
      <c r="B56" s="198">
        <v>1908132.65</v>
      </c>
      <c r="C56" s="200">
        <v>3339</v>
      </c>
      <c r="D56" s="104">
        <f t="shared" si="9"/>
        <v>2386177.2799999998</v>
      </c>
      <c r="E56" s="189">
        <f t="shared" si="10"/>
        <v>1.4788687266365586E-2</v>
      </c>
      <c r="F56" s="13">
        <f t="shared" si="11"/>
        <v>24027672.015726764</v>
      </c>
      <c r="G56" s="218">
        <v>0.331633199913</v>
      </c>
      <c r="H56" s="13">
        <f t="shared" si="12"/>
        <v>7968.3737570355097</v>
      </c>
      <c r="I56" s="193">
        <f t="shared" si="13"/>
        <v>1.7619117896000534E-3</v>
      </c>
      <c r="J56" s="6"/>
      <c r="K56" s="5"/>
    </row>
    <row r="57" spans="1:11" ht="18.75" x14ac:dyDescent="0.25">
      <c r="A57" s="210" t="s">
        <v>163</v>
      </c>
      <c r="B57" s="198">
        <v>154661.97</v>
      </c>
      <c r="C57" s="200">
        <v>3339</v>
      </c>
      <c r="D57" s="104">
        <f t="shared" si="9"/>
        <v>632706.6</v>
      </c>
      <c r="E57" s="189">
        <f t="shared" si="10"/>
        <v>3.9212929052637128E-3</v>
      </c>
      <c r="F57" s="13">
        <f t="shared" si="11"/>
        <v>6371054.9900909401</v>
      </c>
      <c r="G57" s="218">
        <v>0.34000407868499999</v>
      </c>
      <c r="H57" s="13">
        <f t="shared" si="12"/>
        <v>2166.1846821573422</v>
      </c>
      <c r="I57" s="193">
        <f t="shared" si="13"/>
        <v>4.7897180106219977E-4</v>
      </c>
      <c r="J57" s="6"/>
      <c r="K57" s="5"/>
    </row>
    <row r="58" spans="1:11" ht="18.75" x14ac:dyDescent="0.25">
      <c r="A58" s="210" t="s">
        <v>164</v>
      </c>
      <c r="B58" s="198">
        <v>186836.43</v>
      </c>
      <c r="C58" s="200">
        <v>2028</v>
      </c>
      <c r="D58" s="104">
        <f t="shared" si="9"/>
        <v>477185.18999999994</v>
      </c>
      <c r="E58" s="189">
        <f t="shared" si="10"/>
        <v>2.9574259222899155E-3</v>
      </c>
      <c r="F58" s="13">
        <f t="shared" si="11"/>
        <v>4805028.2483966397</v>
      </c>
      <c r="G58" s="218">
        <v>0.35175138263599998</v>
      </c>
      <c r="H58" s="13">
        <f t="shared" si="12"/>
        <v>1690.1753299785551</v>
      </c>
      <c r="I58" s="193">
        <f t="shared" si="13"/>
        <v>3.737198995906871E-4</v>
      </c>
      <c r="J58" s="6"/>
      <c r="K58" s="5"/>
    </row>
    <row r="59" spans="1:11" ht="18.75" x14ac:dyDescent="0.25">
      <c r="A59" s="210" t="s">
        <v>165</v>
      </c>
      <c r="B59" s="198">
        <v>392458.15</v>
      </c>
      <c r="C59" s="200">
        <v>714</v>
      </c>
      <c r="D59" s="104">
        <f t="shared" si="9"/>
        <v>494681.53</v>
      </c>
      <c r="E59" s="189">
        <f t="shared" si="10"/>
        <v>3.0658620819729063E-3</v>
      </c>
      <c r="F59" s="13">
        <f t="shared" si="11"/>
        <v>4981208.0831973646</v>
      </c>
      <c r="G59" s="218">
        <v>1.174366003871</v>
      </c>
      <c r="H59" s="13">
        <f t="shared" si="12"/>
        <v>5849.7614311144125</v>
      </c>
      <c r="I59" s="193">
        <f t="shared" si="13"/>
        <v>1.293458859497902E-3</v>
      </c>
      <c r="J59" s="6"/>
      <c r="K59" s="5"/>
    </row>
    <row r="60" spans="1:11" ht="18.75" x14ac:dyDescent="0.25">
      <c r="A60" s="210" t="s">
        <v>166</v>
      </c>
      <c r="B60" s="198">
        <v>1806230.23</v>
      </c>
      <c r="C60" s="200">
        <v>714</v>
      </c>
      <c r="D60" s="104">
        <f t="shared" si="9"/>
        <v>1908453.6099999999</v>
      </c>
      <c r="E60" s="189">
        <f t="shared" si="10"/>
        <v>1.1827924034486001E-2</v>
      </c>
      <c r="F60" s="13">
        <f t="shared" si="11"/>
        <v>19217221.529453889</v>
      </c>
      <c r="G60" s="218">
        <v>0.49723875309799997</v>
      </c>
      <c r="H60" s="13">
        <f t="shared" si="12"/>
        <v>9555.5472713136915</v>
      </c>
      <c r="I60" s="193">
        <f t="shared" si="13"/>
        <v>2.1128566388522113E-3</v>
      </c>
      <c r="J60" s="6"/>
      <c r="K60" s="5"/>
    </row>
    <row r="61" spans="1:11" ht="18.75" x14ac:dyDescent="0.25">
      <c r="A61" s="210" t="s">
        <v>167</v>
      </c>
      <c r="B61" s="198">
        <v>9444903.9000000004</v>
      </c>
      <c r="C61" s="200">
        <v>1253</v>
      </c>
      <c r="D61" s="104">
        <f t="shared" si="9"/>
        <v>9624295.9100000001</v>
      </c>
      <c r="E61" s="189">
        <f t="shared" si="10"/>
        <v>5.9647999989318225E-2</v>
      </c>
      <c r="F61" s="13">
        <f t="shared" si="11"/>
        <v>96912089.242497757</v>
      </c>
      <c r="G61" s="218">
        <v>0.46673180679100001</v>
      </c>
      <c r="H61" s="13">
        <f t="shared" si="12"/>
        <v>45231.954512041615</v>
      </c>
      <c r="I61" s="193">
        <f t="shared" si="13"/>
        <v>1.0001377489485187E-2</v>
      </c>
      <c r="J61" s="6"/>
      <c r="K61" s="5"/>
    </row>
    <row r="62" spans="1:11" ht="18.75" x14ac:dyDescent="0.25">
      <c r="A62" s="210" t="s">
        <v>168</v>
      </c>
      <c r="B62" s="198">
        <v>720986.51</v>
      </c>
      <c r="C62" s="200">
        <v>1253</v>
      </c>
      <c r="D62" s="104">
        <f t="shared" si="9"/>
        <v>900378.52</v>
      </c>
      <c r="E62" s="189">
        <f t="shared" si="10"/>
        <v>5.5802292919464444E-3</v>
      </c>
      <c r="F62" s="13">
        <f t="shared" si="11"/>
        <v>9066384.1072887443</v>
      </c>
      <c r="G62" s="218">
        <v>0.766912476653</v>
      </c>
      <c r="H62" s="13">
        <f t="shared" si="12"/>
        <v>6953.1230900082091</v>
      </c>
      <c r="I62" s="193">
        <f t="shared" si="13"/>
        <v>1.5374265716400712E-3</v>
      </c>
      <c r="J62" s="6"/>
      <c r="K62" s="5"/>
    </row>
    <row r="63" spans="1:11" ht="18.75" x14ac:dyDescent="0.25">
      <c r="A63" s="210" t="s">
        <v>169</v>
      </c>
      <c r="B63" s="198">
        <v>4560238.5999999996</v>
      </c>
      <c r="C63" s="200">
        <v>9851</v>
      </c>
      <c r="D63" s="104">
        <f t="shared" si="9"/>
        <v>5970606.2699999996</v>
      </c>
      <c r="E63" s="189">
        <f t="shared" si="10"/>
        <v>3.7003717057280644E-2</v>
      </c>
      <c r="F63" s="13">
        <f t="shared" si="11"/>
        <v>60121169.702278689</v>
      </c>
      <c r="G63" s="218">
        <v>0.37412145360400001</v>
      </c>
      <c r="H63" s="13">
        <f t="shared" si="12"/>
        <v>22492.619401389267</v>
      </c>
      <c r="I63" s="193">
        <f t="shared" si="13"/>
        <v>4.9734127076185592E-3</v>
      </c>
      <c r="J63" s="6"/>
      <c r="K63" s="5"/>
    </row>
    <row r="64" spans="1:11" ht="18.75" x14ac:dyDescent="0.25">
      <c r="A64" s="210" t="s">
        <v>170</v>
      </c>
      <c r="B64" s="198">
        <v>608235.15</v>
      </c>
      <c r="C64" s="200">
        <v>9851</v>
      </c>
      <c r="D64" s="104">
        <f t="shared" si="9"/>
        <v>2018602.8199999998</v>
      </c>
      <c r="E64" s="189">
        <f t="shared" si="10"/>
        <v>1.2510590084900842E-2</v>
      </c>
      <c r="F64" s="13">
        <f t="shared" si="11"/>
        <v>20326371.764373317</v>
      </c>
      <c r="G64" s="218">
        <v>0.44381115838399998</v>
      </c>
      <c r="H64" s="13">
        <f t="shared" si="12"/>
        <v>9021.0705984903525</v>
      </c>
      <c r="I64" s="193">
        <f t="shared" si="13"/>
        <v>1.9946768471121217E-3</v>
      </c>
      <c r="J64" s="6"/>
      <c r="K64" s="5"/>
    </row>
    <row r="65" spans="1:11" ht="18.75" x14ac:dyDescent="0.25">
      <c r="A65" s="210" t="s">
        <v>171</v>
      </c>
      <c r="B65" s="198">
        <v>1195576.07</v>
      </c>
      <c r="C65" s="200">
        <v>1630</v>
      </c>
      <c r="D65" s="104">
        <f t="shared" si="9"/>
        <v>1428943.17</v>
      </c>
      <c r="E65" s="189">
        <f t="shared" si="10"/>
        <v>8.8560870307754641E-3</v>
      </c>
      <c r="F65" s="13">
        <f t="shared" si="11"/>
        <v>14388779.1178168</v>
      </c>
      <c r="G65" s="218">
        <v>0.5</v>
      </c>
      <c r="H65" s="13">
        <f t="shared" si="12"/>
        <v>7194.3895589084004</v>
      </c>
      <c r="I65" s="193">
        <f t="shared" si="13"/>
        <v>1.5907737474819543E-3</v>
      </c>
      <c r="J65" s="6"/>
      <c r="K65" s="5"/>
    </row>
    <row r="66" spans="1:11" ht="18.75" x14ac:dyDescent="0.25">
      <c r="A66" s="210" t="s">
        <v>172</v>
      </c>
      <c r="B66" s="198">
        <v>118143.15</v>
      </c>
      <c r="C66" s="200">
        <v>1630</v>
      </c>
      <c r="D66" s="104">
        <f t="shared" si="9"/>
        <v>351510.25</v>
      </c>
      <c r="E66" s="189">
        <f t="shared" si="10"/>
        <v>2.1785368596636641E-3</v>
      </c>
      <c r="F66" s="13">
        <f t="shared" si="11"/>
        <v>3539541.2855352135</v>
      </c>
      <c r="G66" s="218">
        <v>0.32550058401800003</v>
      </c>
      <c r="H66" s="13">
        <f t="shared" si="12"/>
        <v>1152.1227555975347</v>
      </c>
      <c r="I66" s="193">
        <f t="shared" si="13"/>
        <v>2.5474942918704151E-4</v>
      </c>
      <c r="J66" s="6"/>
      <c r="K66" s="5"/>
    </row>
    <row r="67" spans="1:11" ht="18.75" x14ac:dyDescent="0.25">
      <c r="A67" s="210" t="s">
        <v>173</v>
      </c>
      <c r="B67" s="198">
        <v>979189.47</v>
      </c>
      <c r="C67" s="200">
        <v>147</v>
      </c>
      <c r="D67" s="104">
        <f t="shared" si="9"/>
        <v>1000235.46</v>
      </c>
      <c r="E67" s="189">
        <f t="shared" si="10"/>
        <v>6.199107473971642E-3</v>
      </c>
      <c r="F67" s="13">
        <f t="shared" si="11"/>
        <v>10071896.071099792</v>
      </c>
      <c r="G67" s="218">
        <v>0.2815854015</v>
      </c>
      <c r="H67" s="13">
        <f t="shared" si="12"/>
        <v>2836.0988990469077</v>
      </c>
      <c r="I67" s="193">
        <f t="shared" si="13"/>
        <v>6.2709860745306027E-4</v>
      </c>
      <c r="J67" s="6"/>
      <c r="K67" s="5"/>
    </row>
    <row r="68" spans="1:11" ht="18.75" x14ac:dyDescent="0.25">
      <c r="A68" s="210" t="s">
        <v>174</v>
      </c>
      <c r="B68" s="198">
        <v>139486.59</v>
      </c>
      <c r="C68" s="200">
        <v>147</v>
      </c>
      <c r="D68" s="104">
        <f t="shared" si="9"/>
        <v>160532.57999999999</v>
      </c>
      <c r="E68" s="189">
        <f t="shared" si="10"/>
        <v>9.949244515825809E-4</v>
      </c>
      <c r="F68" s="13">
        <f t="shared" si="11"/>
        <v>1616486.8437932734</v>
      </c>
      <c r="G68" s="218">
        <v>1.306402998</v>
      </c>
      <c r="H68" s="13">
        <f t="shared" si="12"/>
        <v>2111.7832589590903</v>
      </c>
      <c r="I68" s="193">
        <f t="shared" si="13"/>
        <v>4.6694293396502167E-4</v>
      </c>
      <c r="J68" s="6"/>
      <c r="K68" s="5"/>
    </row>
    <row r="69" spans="1:11" ht="18.75" x14ac:dyDescent="0.25">
      <c r="A69" s="210" t="s">
        <v>175</v>
      </c>
      <c r="B69" s="198">
        <v>29892506.079999998</v>
      </c>
      <c r="C69" s="200">
        <v>356620</v>
      </c>
      <c r="D69" s="104">
        <f t="shared" si="9"/>
        <v>80949791.479999989</v>
      </c>
      <c r="E69" s="189">
        <f t="shared" si="10"/>
        <v>0.50169832749192267</v>
      </c>
      <c r="F69" s="13">
        <f t="shared" si="11"/>
        <v>815125957.20587564</v>
      </c>
      <c r="G69" s="218">
        <v>0.255481518154</v>
      </c>
      <c r="H69" s="13">
        <f t="shared" si="12"/>
        <v>208249.61703368954</v>
      </c>
      <c r="I69" s="193">
        <f t="shared" si="13"/>
        <v>4.6046717513393697E-2</v>
      </c>
      <c r="J69" s="6"/>
      <c r="K69" s="5"/>
    </row>
    <row r="70" spans="1:11" ht="18.75" x14ac:dyDescent="0.25">
      <c r="A70" s="210" t="s">
        <v>176</v>
      </c>
      <c r="B70" s="198">
        <v>9183307.3399999999</v>
      </c>
      <c r="C70" s="200">
        <v>23041</v>
      </c>
      <c r="D70" s="104">
        <f t="shared" si="9"/>
        <v>12482087.309999999</v>
      </c>
      <c r="E70" s="189">
        <f t="shared" si="10"/>
        <v>7.7359585646151349E-2</v>
      </c>
      <c r="F70" s="13">
        <f t="shared" si="11"/>
        <v>125688691.4774183</v>
      </c>
      <c r="G70" s="218">
        <v>0.417954039517</v>
      </c>
      <c r="H70" s="13">
        <f t="shared" si="12"/>
        <v>52532.096324592909</v>
      </c>
      <c r="I70" s="193">
        <f t="shared" si="13"/>
        <v>1.1615534445153839E-2</v>
      </c>
      <c r="J70" s="6"/>
      <c r="K70" s="5"/>
    </row>
    <row r="71" spans="1:11" ht="18.75" x14ac:dyDescent="0.25">
      <c r="A71" s="210" t="s">
        <v>177</v>
      </c>
      <c r="B71" s="198">
        <v>844755.44</v>
      </c>
      <c r="C71" s="200">
        <v>23041</v>
      </c>
      <c r="D71" s="104">
        <f t="shared" si="9"/>
        <v>4143535.4099999997</v>
      </c>
      <c r="E71" s="189">
        <f t="shared" si="10"/>
        <v>2.5680174674868207E-2</v>
      </c>
      <c r="F71" s="13">
        <f t="shared" si="11"/>
        <v>41723433.816715375</v>
      </c>
      <c r="G71" s="218">
        <v>1.360349072003</v>
      </c>
      <c r="H71" s="13">
        <f t="shared" si="12"/>
        <v>56758.434473347348</v>
      </c>
      <c r="I71" s="193">
        <f t="shared" si="13"/>
        <v>1.2550033156958396E-2</v>
      </c>
      <c r="J71" s="6"/>
      <c r="K71" s="5"/>
    </row>
    <row r="72" spans="1:11" ht="18.75" x14ac:dyDescent="0.25">
      <c r="A72" s="210" t="s">
        <v>178</v>
      </c>
      <c r="B72" s="198">
        <v>0</v>
      </c>
      <c r="C72" s="200">
        <v>23041</v>
      </c>
      <c r="D72" s="104">
        <f t="shared" si="9"/>
        <v>3298779.9699999997</v>
      </c>
      <c r="E72" s="189">
        <f t="shared" si="10"/>
        <v>2.0444677663212368E-2</v>
      </c>
      <c r="F72" s="13">
        <f t="shared" si="11"/>
        <v>33217147.709665969</v>
      </c>
      <c r="G72" s="218" t="s">
        <v>185</v>
      </c>
      <c r="H72" s="13">
        <f t="shared" si="12"/>
        <v>0</v>
      </c>
      <c r="I72" s="193">
        <f t="shared" si="13"/>
        <v>0</v>
      </c>
      <c r="J72" s="6"/>
      <c r="K72" s="5"/>
    </row>
    <row r="73" spans="1:11" ht="18.75" x14ac:dyDescent="0.25">
      <c r="A73" s="210" t="s">
        <v>179</v>
      </c>
      <c r="B73" s="198">
        <v>101017839.3</v>
      </c>
      <c r="C73" s="200">
        <v>420827</v>
      </c>
      <c r="D73" s="104">
        <f t="shared" si="9"/>
        <v>161267640.88999999</v>
      </c>
      <c r="E73" s="189">
        <f t="shared" si="10"/>
        <v>0.99948010036654145</v>
      </c>
      <c r="F73" s="13">
        <f t="shared" si="11"/>
        <v>1623888557.8756857</v>
      </c>
      <c r="G73" s="218">
        <v>1.251763872176</v>
      </c>
      <c r="H73" s="13">
        <f t="shared" si="12"/>
        <v>2032725.0291887687</v>
      </c>
      <c r="I73" s="193">
        <f t="shared" si="13"/>
        <v>0.44946212403510932</v>
      </c>
      <c r="J73" s="6"/>
      <c r="K73" s="5"/>
    </row>
    <row r="74" spans="1:11" ht="19.5" thickBot="1" x14ac:dyDescent="0.3">
      <c r="A74" s="211" t="s">
        <v>180</v>
      </c>
      <c r="B74" s="199">
        <v>101035534</v>
      </c>
      <c r="C74" s="201">
        <v>420827</v>
      </c>
      <c r="D74" s="202">
        <f t="shared" si="0"/>
        <v>161285335.59</v>
      </c>
      <c r="E74" s="203">
        <f t="shared" si="1"/>
        <v>0.99958976589171666</v>
      </c>
      <c r="F74" s="204">
        <f t="shared" si="2"/>
        <v>1624066735.1014855</v>
      </c>
      <c r="G74" s="220">
        <v>0.22892399999999999</v>
      </c>
      <c r="H74" s="106">
        <f t="shared" si="3"/>
        <v>371787.8532663724</v>
      </c>
      <c r="I74" s="205">
        <f t="shared" si="13"/>
        <v>8.2207163202121E-2</v>
      </c>
      <c r="J74" s="6"/>
      <c r="K74" s="5"/>
    </row>
    <row r="75" spans="1:11" ht="15.75" thickBot="1" x14ac:dyDescent="0.25">
      <c r="A75" s="5" t="s">
        <v>25</v>
      </c>
      <c r="B75" s="11"/>
      <c r="C75" s="11"/>
      <c r="D75" s="11"/>
      <c r="E75" s="10"/>
      <c r="F75" s="11"/>
      <c r="G75" s="100"/>
      <c r="H75" s="11"/>
      <c r="I75" s="10"/>
      <c r="J75" s="5"/>
    </row>
    <row r="76" spans="1:11" ht="19.5" thickBot="1" x14ac:dyDescent="0.3">
      <c r="A76" s="3" t="s">
        <v>25</v>
      </c>
      <c r="B76" s="4"/>
      <c r="C76" s="4"/>
      <c r="D76" s="4"/>
      <c r="E76" s="7"/>
      <c r="F76" s="3"/>
      <c r="G76" s="55" t="s">
        <v>64</v>
      </c>
      <c r="H76" s="101">
        <f>SUM(H13:H74)</f>
        <v>4522572.4716015989</v>
      </c>
      <c r="I76" s="7">
        <f>SUM(I13:I74)</f>
        <v>1</v>
      </c>
    </row>
    <row r="77" spans="1:11" ht="15.75" x14ac:dyDescent="0.25">
      <c r="A77" s="126" t="s">
        <v>75</v>
      </c>
      <c r="B77" s="4"/>
      <c r="C77" s="4"/>
      <c r="D77" s="4"/>
      <c r="E77" s="7"/>
      <c r="F77" s="4"/>
      <c r="G77" s="15"/>
      <c r="H77" s="4"/>
      <c r="I77" s="7"/>
      <c r="J77" s="13"/>
    </row>
    <row r="78" spans="1:11" ht="15.75" x14ac:dyDescent="0.25">
      <c r="A78" s="168"/>
      <c r="F78" s="4"/>
      <c r="G78" s="4"/>
      <c r="H78" s="3" t="s">
        <v>25</v>
      </c>
    </row>
    <row r="79" spans="1:11" ht="15.75" x14ac:dyDescent="0.25">
      <c r="A79" s="126" t="s">
        <v>79</v>
      </c>
      <c r="F79" s="3"/>
      <c r="G79" s="27"/>
      <c r="H79" s="13"/>
      <c r="I79" s="13"/>
      <c r="J79" s="3"/>
    </row>
    <row r="80" spans="1:11" x14ac:dyDescent="0.2">
      <c r="I80" s="13"/>
      <c r="J80" s="3"/>
    </row>
    <row r="81" spans="1:15" x14ac:dyDescent="0.2">
      <c r="I81" s="13"/>
      <c r="J81" s="3"/>
    </row>
    <row r="82" spans="1:15" x14ac:dyDescent="0.2">
      <c r="H82" s="13"/>
      <c r="I82" s="13"/>
      <c r="J82" s="3"/>
    </row>
    <row r="83" spans="1:15" x14ac:dyDescent="0.2">
      <c r="H83" s="13"/>
      <c r="I83" s="13"/>
    </row>
    <row r="84" spans="1:15" x14ac:dyDescent="0.2">
      <c r="H84" s="13"/>
    </row>
    <row r="85" spans="1:15" x14ac:dyDescent="0.2">
      <c r="A85" s="56"/>
      <c r="B85" s="57"/>
      <c r="C85" s="57"/>
      <c r="D85" s="57"/>
      <c r="E85" s="57"/>
      <c r="F85" s="58"/>
      <c r="G85" s="59"/>
      <c r="H85" s="60"/>
      <c r="I85" s="60"/>
      <c r="J85" s="61"/>
      <c r="K85" s="56"/>
      <c r="L85" s="62"/>
      <c r="M85" s="61"/>
      <c r="N85" s="61"/>
      <c r="O85" s="61"/>
    </row>
    <row r="86" spans="1:15" x14ac:dyDescent="0.2">
      <c r="A86" s="63"/>
      <c r="B86" s="64"/>
      <c r="C86" s="64"/>
      <c r="D86" s="64"/>
      <c r="E86" s="64"/>
      <c r="F86" s="65"/>
      <c r="G86" s="66"/>
      <c r="H86" s="67"/>
      <c r="I86" s="67"/>
      <c r="J86" s="67"/>
      <c r="K86" s="68"/>
      <c r="L86" s="69"/>
      <c r="M86" s="70"/>
      <c r="N86" s="70"/>
      <c r="O86" s="70"/>
    </row>
  </sheetData>
  <phoneticPr fontId="0" type="noConversion"/>
  <printOptions gridLines="1"/>
  <pageMargins left="0.5" right="0.5" top="0.75" bottom="0.75" header="0.5" footer="0.5"/>
  <pageSetup paperSize="5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25</vt:i4>
      </vt:variant>
    </vt:vector>
  </HeadingPairs>
  <TitlesOfParts>
    <vt:vector size="28" baseType="lpstr">
      <vt:lpstr>Priority 1</vt:lpstr>
      <vt:lpstr>Priority 2</vt:lpstr>
      <vt:lpstr>Priority 3</vt:lpstr>
      <vt:lpstr>'Priority 3'!\p</vt:lpstr>
      <vt:lpstr>'Priority 3'!arl_flav</vt:lpstr>
      <vt:lpstr>'Priority 3'!BONDS</vt:lpstr>
      <vt:lpstr>'Priority 1'!COUNTY_FLAV</vt:lpstr>
      <vt:lpstr>'Priority 3'!CURRENT</vt:lpstr>
      <vt:lpstr>'Priority 1'!DISTRICTS</vt:lpstr>
      <vt:lpstr>'Priority 2'!DISTRICTS</vt:lpstr>
      <vt:lpstr>'Priority 3'!DISTRICTS</vt:lpstr>
      <vt:lpstr>'Priority 3'!GRANDTOT</vt:lpstr>
      <vt:lpstr>'Priority 1'!line_1</vt:lpstr>
      <vt:lpstr>'Priority 1'!line_2</vt:lpstr>
      <vt:lpstr>'Priority 1'!LINE_3_TOTAL</vt:lpstr>
      <vt:lpstr>'Priority 2'!LINE_4_TOTAL</vt:lpstr>
      <vt:lpstr>'Priority 3'!MAINTENANCE</vt:lpstr>
      <vt:lpstr>'Priority 1'!Print_Area</vt:lpstr>
      <vt:lpstr>'Priority 2'!Print_Area</vt:lpstr>
      <vt:lpstr>'Priority 3'!Print_Area</vt:lpstr>
      <vt:lpstr>'Priority 1'!Print_Area_MI</vt:lpstr>
      <vt:lpstr>'Priority 2'!Print_Area_MI</vt:lpstr>
      <vt:lpstr>'Priority 3'!Print_Area_MI</vt:lpstr>
      <vt:lpstr>'Priority 2'!PRIORITY2</vt:lpstr>
      <vt:lpstr>'Priority 3'!PRIORITY2</vt:lpstr>
      <vt:lpstr>'Priority 3'!PRIORITY3</vt:lpstr>
      <vt:lpstr>'Priority 3'!REGULAR</vt:lpstr>
      <vt:lpstr>'Priority 1'!TITLE</vt:lpstr>
    </vt:vector>
  </TitlesOfParts>
  <Company>State of Washington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Terry Jouper</cp:lastModifiedBy>
  <cp:lastPrinted>2011-04-05T19:43:39Z</cp:lastPrinted>
  <dcterms:created xsi:type="dcterms:W3CDTF">2001-04-16T22:54:09Z</dcterms:created>
  <dcterms:modified xsi:type="dcterms:W3CDTF">2025-03-07T16:28:34Z</dcterms:modified>
</cp:coreProperties>
</file>