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vy and Audit\Levys by year\Tax Year 2024\"/>
    </mc:Choice>
  </mc:AlternateContent>
  <xr:revisionPtr revIDLastSave="0" documentId="13_ncr:1_{2572DF4A-65B9-46FF-BBF0-4961414641B8}" xr6:coauthVersionLast="47" xr6:coauthVersionMax="47" xr10:uidLastSave="{00000000-0000-0000-0000-000000000000}"/>
  <bookViews>
    <workbookView xWindow="-120" yWindow="-120" windowWidth="29040" windowHeight="17520" tabRatio="731" activeTab="2" xr2:uid="{00000000-000D-0000-FFFF-FFFF00000000}"/>
  </bookViews>
  <sheets>
    <sheet name="Priority 1" sheetId="5" r:id="rId1"/>
    <sheet name="Priority 2" sheetId="6" r:id="rId2"/>
    <sheet name="Priority 3" sheetId="7" r:id="rId3"/>
  </sheets>
  <definedNames>
    <definedName name="\p" localSheetId="0">'Priority 1'!#REF!</definedName>
    <definedName name="\p" localSheetId="1">'Priority 2'!#REF!</definedName>
    <definedName name="\p" localSheetId="2">'Priority 3'!$N$2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arl_flav" localSheetId="0">'Priority 1'!#REF!</definedName>
    <definedName name="arl_flav" localSheetId="1">'Priority 2'!#REF!</definedName>
    <definedName name="arl_flav" localSheetId="2">'Priority 3'!$B$9</definedName>
    <definedName name="arl_flav">#REF!</definedName>
    <definedName name="BONDS" localSheetId="0">'Priority 1'!#REF!</definedName>
    <definedName name="BONDS" localSheetId="1">'Priority 2'!#REF!</definedName>
    <definedName name="BONDS" localSheetId="2">'Priority 3'!$H$83</definedName>
    <definedName name="COUNTY_FLAV" localSheetId="0">'Priority 1'!$H$5</definedName>
    <definedName name="COUNTY_FLAV" localSheetId="1">'Priority 2'!#REF!</definedName>
    <definedName name="COUNTY_FLAV" localSheetId="2">'Priority 3'!#REF!</definedName>
    <definedName name="COUNTY_TAV" localSheetId="0">'Priority 1'!#REF!</definedName>
    <definedName name="COUNTY_TAV" localSheetId="1">'Priority 2'!#REF!</definedName>
    <definedName name="COUNTY_TAV" localSheetId="2">'Priority 3'!#REF!</definedName>
    <definedName name="CURRENT" localSheetId="0">'Priority 1'!#REF!</definedName>
    <definedName name="CURRENT" localSheetId="1">'Priority 2'!#REF!</definedName>
    <definedName name="CURRENT" localSheetId="2">'Priority 3'!$H$80</definedName>
    <definedName name="DISTRICTS" localSheetId="0">'Priority 1'!$15:$1931</definedName>
    <definedName name="DISTRICTS" localSheetId="1">'Priority 2'!$1:$1928</definedName>
    <definedName name="DISTRICTS" localSheetId="2">'Priority 3'!$1:$1881</definedName>
    <definedName name="GRANDTOT" localSheetId="0">'Priority 1'!#REF!</definedName>
    <definedName name="GRANDTOT" localSheetId="1">'Priority 2'!#REF!</definedName>
    <definedName name="GRANDTOT" localSheetId="2">'Priority 3'!$G$80</definedName>
    <definedName name="line_1" localSheetId="0">'Priority 1'!$A$4</definedName>
    <definedName name="line_1" localSheetId="1">'Priority 2'!#REF!</definedName>
    <definedName name="line_1" localSheetId="2">'Priority 3'!#REF!</definedName>
    <definedName name="line_2" localSheetId="0">'Priority 1'!$A$5</definedName>
    <definedName name="line_2" localSheetId="1">'Priority 2'!#REF!</definedName>
    <definedName name="line_2" localSheetId="2">'Priority 3'!#REF!</definedName>
    <definedName name="LINE_3_TOTAL" localSheetId="0">'Priority 1'!$N$41</definedName>
    <definedName name="LINE_3_TOTAL" localSheetId="1">'Priority 2'!#REF!</definedName>
    <definedName name="LINE_3_TOTAL" localSheetId="2">'Priority 3'!#REF!</definedName>
    <definedName name="LINE_4_TOTAL" localSheetId="0">'Priority 1'!#REF!</definedName>
    <definedName name="LINE_4_TOTAL" localSheetId="1">'Priority 2'!$K$25</definedName>
    <definedName name="LINE_4_TOTAL" localSheetId="2">'Priority 3'!#REF!</definedName>
    <definedName name="LINE_5_TOTAL" localSheetId="0">'Priority 1'!#REF!</definedName>
    <definedName name="LINE_5_TOTAL" localSheetId="1">'Priority 2'!#REF!</definedName>
    <definedName name="LINE_5_TOTAL" localSheetId="2">'Priority 3'!#REF!</definedName>
    <definedName name="MAINTENANCE" localSheetId="0">'Priority 1'!#REF!</definedName>
    <definedName name="MAINTENANCE" localSheetId="1">'Priority 2'!#REF!</definedName>
    <definedName name="MAINTENANCE" localSheetId="2">'Priority 3'!$H$84</definedName>
    <definedName name="_xlnm.Print_Area" localSheetId="0">'Priority 1'!$A$1:$K$39</definedName>
    <definedName name="_xlnm.Print_Area" localSheetId="1">'Priority 2'!$A$1:$N$34</definedName>
    <definedName name="_xlnm.Print_Area" localSheetId="2">'Priority 3'!$A$1:$N$81</definedName>
    <definedName name="Print_Area_MI" localSheetId="0">'Priority 1'!$A$1:$O$42</definedName>
    <definedName name="Print_Area_MI" localSheetId="1">'Priority 2'!$A$1:$O$35</definedName>
    <definedName name="Print_Area_MI" localSheetId="2">'Priority 3'!$A$1:$O$85</definedName>
    <definedName name="PRIORITY1">#N/A</definedName>
    <definedName name="PRIORITY2" localSheetId="0">'Priority 1'!#REF!</definedName>
    <definedName name="PRIORITY2" localSheetId="1">'Priority 2'!$A$3:$O$35</definedName>
    <definedName name="PRIORITY2" localSheetId="2">'Priority 3'!$A$1:$O$1</definedName>
    <definedName name="PRIORITY3" localSheetId="0">'Priority 1'!#REF!</definedName>
    <definedName name="PRIORITY3" localSheetId="1">'Priority 2'!#REF!</definedName>
    <definedName name="PRIORITY3" localSheetId="2">'Priority 3'!$A$3:$L$87</definedName>
    <definedName name="REGULAR" localSheetId="0">'Priority 1'!#REF!</definedName>
    <definedName name="REGULAR" localSheetId="1">'Priority 2'!#REF!</definedName>
    <definedName name="REGULAR" localSheetId="2">'Priority 3'!$H$85</definedName>
    <definedName name="TITLE" localSheetId="0">'Priority 1'!$A$1</definedName>
    <definedName name="TITLE" localSheetId="1">'Priority 2'!#REF!</definedName>
    <definedName name="TITLE" localSheetId="2">'Priority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5" l="1"/>
  <c r="E15" i="5"/>
  <c r="D36" i="5"/>
  <c r="C36" i="5"/>
  <c r="B36" i="5"/>
  <c r="F28" i="5"/>
  <c r="F29" i="5"/>
  <c r="F30" i="5"/>
  <c r="F31" i="5"/>
  <c r="F32" i="5"/>
  <c r="F33" i="5"/>
  <c r="F34" i="5"/>
  <c r="D31" i="6" l="1"/>
  <c r="E31" i="6"/>
  <c r="F31" i="6" s="1"/>
  <c r="G31" i="6" s="1"/>
  <c r="C31" i="6"/>
  <c r="B31" i="6"/>
  <c r="K24" i="6"/>
  <c r="L24" i="6" s="1"/>
  <c r="K25" i="6"/>
  <c r="K26" i="6"/>
  <c r="K27" i="6"/>
  <c r="K28" i="6"/>
  <c r="K29" i="6"/>
  <c r="K30" i="6"/>
  <c r="E71" i="7"/>
  <c r="F71" i="7" s="1"/>
  <c r="H71" i="7" s="1"/>
  <c r="E59" i="7"/>
  <c r="F59" i="7" s="1"/>
  <c r="H59" i="7" s="1"/>
  <c r="D73" i="7"/>
  <c r="E73" i="7" s="1"/>
  <c r="F73" i="7" s="1"/>
  <c r="H73" i="7" s="1"/>
  <c r="D72" i="7"/>
  <c r="E72" i="7" s="1"/>
  <c r="F72" i="7" s="1"/>
  <c r="H72" i="7" s="1"/>
  <c r="D71" i="7"/>
  <c r="D70" i="7"/>
  <c r="E70" i="7" s="1"/>
  <c r="F70" i="7" s="1"/>
  <c r="H70" i="7" s="1"/>
  <c r="D69" i="7"/>
  <c r="E69" i="7" s="1"/>
  <c r="F69" i="7" s="1"/>
  <c r="H69" i="7" s="1"/>
  <c r="D68" i="7"/>
  <c r="E68" i="7" s="1"/>
  <c r="F68" i="7" s="1"/>
  <c r="H68" i="7" s="1"/>
  <c r="D67" i="7"/>
  <c r="E67" i="7" s="1"/>
  <c r="F67" i="7" s="1"/>
  <c r="H67" i="7" s="1"/>
  <c r="D66" i="7"/>
  <c r="E66" i="7" s="1"/>
  <c r="F66" i="7" s="1"/>
  <c r="H66" i="7" s="1"/>
  <c r="D65" i="7"/>
  <c r="E65" i="7" s="1"/>
  <c r="F65" i="7" s="1"/>
  <c r="H65" i="7" s="1"/>
  <c r="D64" i="7"/>
  <c r="E64" i="7" s="1"/>
  <c r="F64" i="7" s="1"/>
  <c r="H64" i="7" s="1"/>
  <c r="D63" i="7"/>
  <c r="E63" i="7" s="1"/>
  <c r="F63" i="7" s="1"/>
  <c r="H63" i="7" s="1"/>
  <c r="D62" i="7"/>
  <c r="E62" i="7" s="1"/>
  <c r="F62" i="7" s="1"/>
  <c r="H62" i="7" s="1"/>
  <c r="D61" i="7"/>
  <c r="E61" i="7" s="1"/>
  <c r="F61" i="7" s="1"/>
  <c r="H61" i="7" s="1"/>
  <c r="D60" i="7"/>
  <c r="E60" i="7" s="1"/>
  <c r="F60" i="7" s="1"/>
  <c r="H60" i="7" s="1"/>
  <c r="D59" i="7"/>
  <c r="D58" i="7"/>
  <c r="E58" i="7" s="1"/>
  <c r="F58" i="7" s="1"/>
  <c r="H58" i="7" s="1"/>
  <c r="D57" i="7"/>
  <c r="E57" i="7" s="1"/>
  <c r="F57" i="7" s="1"/>
  <c r="H57" i="7" s="1"/>
  <c r="D56" i="7"/>
  <c r="E56" i="7" s="1"/>
  <c r="F56" i="7" s="1"/>
  <c r="H56" i="7" s="1"/>
  <c r="D55" i="7"/>
  <c r="E55" i="7" s="1"/>
  <c r="F55" i="7" s="1"/>
  <c r="H55" i="7" s="1"/>
  <c r="D54" i="7"/>
  <c r="E54" i="7" s="1"/>
  <c r="F54" i="7" s="1"/>
  <c r="H54" i="7" s="1"/>
  <c r="D53" i="7"/>
  <c r="E53" i="7" s="1"/>
  <c r="F53" i="7" s="1"/>
  <c r="H53" i="7" s="1"/>
  <c r="D52" i="7"/>
  <c r="E52" i="7" s="1"/>
  <c r="F52" i="7" s="1"/>
  <c r="H52" i="7" s="1"/>
  <c r="D51" i="7"/>
  <c r="E51" i="7" s="1"/>
  <c r="F51" i="7" s="1"/>
  <c r="H51" i="7" s="1"/>
  <c r="D50" i="7"/>
  <c r="E50" i="7" s="1"/>
  <c r="F50" i="7" s="1"/>
  <c r="H50" i="7" s="1"/>
  <c r="D49" i="7"/>
  <c r="E49" i="7" s="1"/>
  <c r="F49" i="7" s="1"/>
  <c r="H49" i="7" s="1"/>
  <c r="D48" i="7"/>
  <c r="E48" i="7" s="1"/>
  <c r="F48" i="7" s="1"/>
  <c r="H48" i="7" s="1"/>
  <c r="D47" i="7"/>
  <c r="E47" i="7" s="1"/>
  <c r="F47" i="7" s="1"/>
  <c r="H47" i="7" s="1"/>
  <c r="D46" i="7"/>
  <c r="E46" i="7" s="1"/>
  <c r="F46" i="7" s="1"/>
  <c r="H46" i="7" s="1"/>
  <c r="D45" i="7"/>
  <c r="E45" i="7" s="1"/>
  <c r="F45" i="7" s="1"/>
  <c r="H45" i="7" s="1"/>
  <c r="D44" i="7"/>
  <c r="E44" i="7" s="1"/>
  <c r="F44" i="7" s="1"/>
  <c r="H44" i="7" s="1"/>
  <c r="D43" i="7"/>
  <c r="E43" i="7" s="1"/>
  <c r="F43" i="7" s="1"/>
  <c r="H43" i="7" s="1"/>
  <c r="D42" i="7"/>
  <c r="E42" i="7" s="1"/>
  <c r="F42" i="7" s="1"/>
  <c r="H42" i="7" s="1"/>
  <c r="D41" i="7"/>
  <c r="E41" i="7" s="1"/>
  <c r="F41" i="7" s="1"/>
  <c r="H41" i="7" s="1"/>
  <c r="D40" i="7"/>
  <c r="E40" i="7" s="1"/>
  <c r="F40" i="7" s="1"/>
  <c r="H40" i="7" s="1"/>
  <c r="D39" i="7"/>
  <c r="E39" i="7" s="1"/>
  <c r="F39" i="7" s="1"/>
  <c r="H39" i="7" s="1"/>
  <c r="D38" i="7"/>
  <c r="E38" i="7" s="1"/>
  <c r="F38" i="7" s="1"/>
  <c r="H38" i="7" s="1"/>
  <c r="D29" i="5"/>
  <c r="E29" i="5" s="1"/>
  <c r="H29" i="5" s="1"/>
  <c r="I29" i="5" s="1"/>
  <c r="D30" i="5"/>
  <c r="E30" i="5" s="1"/>
  <c r="H30" i="5" s="1"/>
  <c r="I30" i="5" s="1"/>
  <c r="D28" i="5"/>
  <c r="E28" i="5" s="1"/>
  <c r="H28" i="5" s="1"/>
  <c r="I28" i="5" s="1"/>
  <c r="D31" i="5"/>
  <c r="E31" i="5" s="1"/>
  <c r="H31" i="5" s="1"/>
  <c r="D13" i="7"/>
  <c r="G5" i="6"/>
  <c r="G7" i="6"/>
  <c r="D22" i="6" s="1"/>
  <c r="D14" i="5"/>
  <c r="E14" i="5"/>
  <c r="F14" i="5" s="1"/>
  <c r="H14" i="5" s="1"/>
  <c r="D34" i="5"/>
  <c r="E34" i="5" s="1"/>
  <c r="H34" i="5" s="1"/>
  <c r="G2" i="6"/>
  <c r="G3" i="7" s="1"/>
  <c r="A6" i="6"/>
  <c r="A6" i="7" s="1"/>
  <c r="A5" i="6"/>
  <c r="A5" i="7" s="1"/>
  <c r="A1" i="6"/>
  <c r="A1" i="7" s="1"/>
  <c r="D15" i="5"/>
  <c r="F15" i="5" s="1"/>
  <c r="H15" i="5" s="1"/>
  <c r="D16" i="5"/>
  <c r="E16" i="5" s="1"/>
  <c r="F16" i="5" s="1"/>
  <c r="H16" i="5" s="1"/>
  <c r="D17" i="5"/>
  <c r="E17" i="5" s="1"/>
  <c r="F17" i="5" s="1"/>
  <c r="H17" i="5" s="1"/>
  <c r="D18" i="5"/>
  <c r="E18" i="5" s="1"/>
  <c r="F18" i="5" s="1"/>
  <c r="H18" i="5" s="1"/>
  <c r="D19" i="5"/>
  <c r="E19" i="5" s="1"/>
  <c r="F19" i="5" s="1"/>
  <c r="H19" i="5" s="1"/>
  <c r="D20" i="5"/>
  <c r="E20" i="5" s="1"/>
  <c r="F20" i="5" s="1"/>
  <c r="H20" i="5" s="1"/>
  <c r="D21" i="5"/>
  <c r="E21" i="5" s="1"/>
  <c r="F21" i="5" s="1"/>
  <c r="H21" i="5" s="1"/>
  <c r="D22" i="5"/>
  <c r="E22" i="5" s="1"/>
  <c r="F22" i="5" s="1"/>
  <c r="H22" i="5" s="1"/>
  <c r="D23" i="5"/>
  <c r="E23" i="5" s="1"/>
  <c r="F23" i="5" s="1"/>
  <c r="H23" i="5" s="1"/>
  <c r="D24" i="5"/>
  <c r="E24" i="5" s="1"/>
  <c r="F24" i="5" s="1"/>
  <c r="H24" i="5" s="1"/>
  <c r="D25" i="5"/>
  <c r="E25" i="5" s="1"/>
  <c r="F25" i="5" s="1"/>
  <c r="H25" i="5" s="1"/>
  <c r="D26" i="5"/>
  <c r="E26" i="5" s="1"/>
  <c r="F26" i="5" s="1"/>
  <c r="H26" i="5" s="1"/>
  <c r="D27" i="5"/>
  <c r="E27" i="5" s="1"/>
  <c r="H27" i="5" s="1"/>
  <c r="D32" i="5"/>
  <c r="E32" i="5" s="1"/>
  <c r="H32" i="5" s="1"/>
  <c r="D33" i="5"/>
  <c r="E33" i="5" s="1"/>
  <c r="H33" i="5" s="1"/>
  <c r="D23" i="6" l="1"/>
  <c r="E23" i="6" s="1"/>
  <c r="F23" i="6" s="1"/>
  <c r="G23" i="6" s="1"/>
  <c r="I23" i="6" s="1"/>
  <c r="K23" i="6" s="1"/>
  <c r="L23" i="6" s="1"/>
  <c r="D24" i="6"/>
  <c r="E24" i="6" s="1"/>
  <c r="F24" i="6" s="1"/>
  <c r="G24" i="6" s="1"/>
  <c r="I24" i="6" s="1"/>
  <c r="D37" i="7"/>
  <c r="E37" i="7" s="1"/>
  <c r="D36" i="7"/>
  <c r="E36" i="7" s="1"/>
  <c r="D35" i="7"/>
  <c r="E35" i="7" s="1"/>
  <c r="D34" i="7"/>
  <c r="E34" i="7" s="1"/>
  <c r="D33" i="7"/>
  <c r="E33" i="7" s="1"/>
  <c r="D24" i="7"/>
  <c r="E24" i="7" s="1"/>
  <c r="D23" i="7"/>
  <c r="E23" i="7" s="1"/>
  <c r="F23" i="7" s="1"/>
  <c r="H23" i="7" s="1"/>
  <c r="D25" i="7"/>
  <c r="E25" i="7" s="1"/>
  <c r="D22" i="7"/>
  <c r="E22" i="7" s="1"/>
  <c r="D21" i="7"/>
  <c r="E21" i="7" s="1"/>
  <c r="D31" i="7"/>
  <c r="E31" i="7" s="1"/>
  <c r="D30" i="7"/>
  <c r="E30" i="7" s="1"/>
  <c r="D18" i="7"/>
  <c r="E18" i="7" s="1"/>
  <c r="D20" i="7"/>
  <c r="E20" i="7" s="1"/>
  <c r="D17" i="7"/>
  <c r="E17" i="7" s="1"/>
  <c r="D32" i="7"/>
  <c r="E32" i="7" s="1"/>
  <c r="D19" i="7"/>
  <c r="E19" i="7" s="1"/>
  <c r="D27" i="7"/>
  <c r="E27" i="7" s="1"/>
  <c r="D15" i="7"/>
  <c r="E15" i="7" s="1"/>
  <c r="D29" i="7"/>
  <c r="E29" i="7" s="1"/>
  <c r="D28" i="7"/>
  <c r="E28" i="7" s="1"/>
  <c r="D16" i="7"/>
  <c r="E16" i="7" s="1"/>
  <c r="D26" i="7"/>
  <c r="E26" i="7" s="1"/>
  <c r="D14" i="7"/>
  <c r="E14" i="7" s="1"/>
  <c r="D15" i="6"/>
  <c r="E15" i="6" s="1"/>
  <c r="F15" i="6" s="1"/>
  <c r="G15" i="6" s="1"/>
  <c r="I15" i="6" s="1"/>
  <c r="K15" i="6" s="1"/>
  <c r="L15" i="6" s="1"/>
  <c r="D25" i="6"/>
  <c r="E25" i="6" s="1"/>
  <c r="F25" i="6" s="1"/>
  <c r="G25" i="6" s="1"/>
  <c r="I25" i="6" s="1"/>
  <c r="L25" i="6" s="1"/>
  <c r="D21" i="6"/>
  <c r="E21" i="6" s="1"/>
  <c r="F21" i="6" s="1"/>
  <c r="G21" i="6" s="1"/>
  <c r="I21" i="6" s="1"/>
  <c r="K21" i="6" s="1"/>
  <c r="L21" i="6" s="1"/>
  <c r="D16" i="6"/>
  <c r="E16" i="6" s="1"/>
  <c r="F16" i="6" s="1"/>
  <c r="G16" i="6" s="1"/>
  <c r="I16" i="6" s="1"/>
  <c r="K16" i="6" s="1"/>
  <c r="L16" i="6" s="1"/>
  <c r="D20" i="6"/>
  <c r="E20" i="6" s="1"/>
  <c r="F20" i="6" s="1"/>
  <c r="G20" i="6" s="1"/>
  <c r="I20" i="6" s="1"/>
  <c r="K20" i="6" s="1"/>
  <c r="L20" i="6" s="1"/>
  <c r="D26" i="6"/>
  <c r="E26" i="6" s="1"/>
  <c r="F26" i="6" s="1"/>
  <c r="G26" i="6" s="1"/>
  <c r="I26" i="6" s="1"/>
  <c r="L26" i="6" s="1"/>
  <c r="D27" i="6"/>
  <c r="E27" i="6" s="1"/>
  <c r="F27" i="6" s="1"/>
  <c r="G27" i="6" s="1"/>
  <c r="I27" i="6" s="1"/>
  <c r="L27" i="6" s="1"/>
  <c r="D30" i="6"/>
  <c r="E30" i="6" s="1"/>
  <c r="F30" i="6" s="1"/>
  <c r="G30" i="6" s="1"/>
  <c r="I30" i="6" s="1"/>
  <c r="L30" i="6" s="1"/>
  <c r="D18" i="6"/>
  <c r="E18" i="6" s="1"/>
  <c r="F18" i="6" s="1"/>
  <c r="G18" i="6" s="1"/>
  <c r="I18" i="6" s="1"/>
  <c r="K18" i="6" s="1"/>
  <c r="L18" i="6" s="1"/>
  <c r="D28" i="6"/>
  <c r="E28" i="6" s="1"/>
  <c r="F28" i="6" s="1"/>
  <c r="G28" i="6" s="1"/>
  <c r="I28" i="6" s="1"/>
  <c r="L28" i="6" s="1"/>
  <c r="E22" i="6"/>
  <c r="F22" i="6" s="1"/>
  <c r="G22" i="6" s="1"/>
  <c r="I22" i="6" s="1"/>
  <c r="K22" i="6" s="1"/>
  <c r="L22" i="6" s="1"/>
  <c r="E13" i="7"/>
  <c r="D74" i="7"/>
  <c r="E74" i="7" s="1"/>
  <c r="D75" i="7"/>
  <c r="E75" i="7" s="1"/>
  <c r="D29" i="6"/>
  <c r="E29" i="6" s="1"/>
  <c r="F29" i="6" s="1"/>
  <c r="G29" i="6" s="1"/>
  <c r="I29" i="6" s="1"/>
  <c r="L29" i="6" s="1"/>
  <c r="G5" i="7"/>
  <c r="D17" i="6"/>
  <c r="E17" i="6" s="1"/>
  <c r="F17" i="6" s="1"/>
  <c r="G17" i="6" s="1"/>
  <c r="I17" i="6" s="1"/>
  <c r="K17" i="6" s="1"/>
  <c r="L17" i="6" s="1"/>
  <c r="D19" i="6"/>
  <c r="E19" i="6" s="1"/>
  <c r="F19" i="6" s="1"/>
  <c r="G19" i="6" s="1"/>
  <c r="I19" i="6" s="1"/>
  <c r="K19" i="6" s="1"/>
  <c r="L19" i="6" s="1"/>
  <c r="I23" i="5"/>
  <c r="I15" i="5"/>
  <c r="I25" i="5"/>
  <c r="I24" i="5"/>
  <c r="H37" i="5"/>
  <c r="I14" i="5"/>
  <c r="I17" i="5"/>
  <c r="I33" i="5"/>
  <c r="I32" i="5"/>
  <c r="I21" i="5"/>
  <c r="I16" i="5"/>
  <c r="I31" i="5"/>
  <c r="I20" i="5"/>
  <c r="I27" i="5"/>
  <c r="I19" i="5"/>
  <c r="I22" i="5"/>
  <c r="I26" i="5"/>
  <c r="I18" i="5"/>
  <c r="I34" i="5"/>
  <c r="D14" i="6"/>
  <c r="E14" i="6" s="1"/>
  <c r="F14" i="6" s="1"/>
  <c r="G14" i="6" s="1"/>
  <c r="I14" i="6" s="1"/>
  <c r="K14" i="6" s="1"/>
  <c r="M12" i="7" l="1"/>
  <c r="J30" i="5"/>
  <c r="J28" i="5"/>
  <c r="J29" i="5"/>
  <c r="F22" i="7"/>
  <c r="H22" i="7" s="1"/>
  <c r="F28" i="7"/>
  <c r="H28" i="7" s="1"/>
  <c r="F27" i="7"/>
  <c r="H27" i="7" s="1"/>
  <c r="F29" i="7"/>
  <c r="H29" i="7" s="1"/>
  <c r="F25" i="7"/>
  <c r="H25" i="7" s="1"/>
  <c r="F16" i="7"/>
  <c r="H16" i="7" s="1"/>
  <c r="F74" i="7"/>
  <c r="H74" i="7" s="1"/>
  <c r="F31" i="7"/>
  <c r="H31" i="7" s="1"/>
  <c r="F26" i="7"/>
  <c r="H26" i="7" s="1"/>
  <c r="F19" i="7"/>
  <c r="H19" i="7" s="1"/>
  <c r="F37" i="7"/>
  <c r="H37" i="7" s="1"/>
  <c r="F13" i="7"/>
  <c r="H13" i="7" s="1"/>
  <c r="F21" i="7"/>
  <c r="H21" i="7" s="1"/>
  <c r="F30" i="7"/>
  <c r="H30" i="7" s="1"/>
  <c r="F18" i="7"/>
  <c r="H18" i="7" s="1"/>
  <c r="F24" i="7"/>
  <c r="H24" i="7" s="1"/>
  <c r="F34" i="7"/>
  <c r="H34" i="7" s="1"/>
  <c r="F15" i="7"/>
  <c r="H15" i="7" s="1"/>
  <c r="F36" i="7"/>
  <c r="H36" i="7" s="1"/>
  <c r="F35" i="7"/>
  <c r="H35" i="7" s="1"/>
  <c r="F32" i="7"/>
  <c r="H32" i="7" s="1"/>
  <c r="F20" i="7"/>
  <c r="H20" i="7" s="1"/>
  <c r="F33" i="7"/>
  <c r="H33" i="7" s="1"/>
  <c r="F75" i="7"/>
  <c r="H75" i="7" s="1"/>
  <c r="F17" i="7"/>
  <c r="H17" i="7" s="1"/>
  <c r="F14" i="7"/>
  <c r="H14" i="7" s="1"/>
  <c r="J22" i="5"/>
  <c r="J31" i="5"/>
  <c r="J32" i="5"/>
  <c r="J17" i="5"/>
  <c r="J23" i="5"/>
  <c r="K33" i="6"/>
  <c r="L14" i="6"/>
  <c r="J34" i="5"/>
  <c r="J24" i="5"/>
  <c r="J19" i="5"/>
  <c r="J27" i="5"/>
  <c r="J14" i="5"/>
  <c r="J33" i="5"/>
  <c r="J25" i="5"/>
  <c r="J26" i="5"/>
  <c r="J16" i="5"/>
  <c r="J18" i="5"/>
  <c r="J20" i="5"/>
  <c r="J21" i="5"/>
  <c r="J15" i="5"/>
  <c r="J35" i="5" l="1"/>
  <c r="M14" i="6"/>
  <c r="M24" i="6"/>
  <c r="H77" i="7"/>
  <c r="M16" i="7" s="1"/>
  <c r="M14" i="7"/>
  <c r="M17" i="6"/>
  <c r="M16" i="6"/>
  <c r="M20" i="6"/>
  <c r="M22" i="6"/>
  <c r="M15" i="6"/>
  <c r="M29" i="6"/>
  <c r="M23" i="6"/>
  <c r="M25" i="6"/>
  <c r="M26" i="6"/>
  <c r="M18" i="6"/>
  <c r="M30" i="6"/>
  <c r="M21" i="6"/>
  <c r="M28" i="6"/>
  <c r="M19" i="6"/>
  <c r="M27" i="6"/>
  <c r="I15" i="7" l="1"/>
  <c r="I21" i="7"/>
  <c r="I28" i="7"/>
  <c r="I60" i="7"/>
  <c r="I66" i="7"/>
  <c r="I30" i="7"/>
  <c r="I55" i="7"/>
  <c r="I18" i="7"/>
  <c r="I56" i="7"/>
  <c r="I42" i="7"/>
  <c r="I45" i="7"/>
  <c r="M20" i="7"/>
  <c r="M23" i="7" s="1"/>
  <c r="I67" i="7"/>
  <c r="I46" i="7"/>
  <c r="I32" i="7"/>
  <c r="I57" i="7"/>
  <c r="I49" i="7"/>
  <c r="I23" i="7"/>
  <c r="I58" i="7"/>
  <c r="I61" i="7"/>
  <c r="I35" i="7"/>
  <c r="I70" i="7"/>
  <c r="I16" i="7"/>
  <c r="I41" i="7"/>
  <c r="I75" i="7"/>
  <c r="I39" i="7"/>
  <c r="I64" i="7"/>
  <c r="I19" i="7"/>
  <c r="I14" i="7"/>
  <c r="I54" i="7"/>
  <c r="I44" i="7"/>
  <c r="I33" i="7"/>
  <c r="I36" i="7"/>
  <c r="I43" i="7"/>
  <c r="I25" i="7"/>
  <c r="I31" i="7"/>
  <c r="I22" i="7"/>
  <c r="I53" i="7"/>
  <c r="I48" i="7"/>
  <c r="I74" i="7"/>
  <c r="I27" i="7"/>
  <c r="I38" i="7"/>
  <c r="I59" i="7"/>
  <c r="I63" i="7"/>
  <c r="I17" i="7"/>
  <c r="I26" i="7"/>
  <c r="I68" i="7"/>
  <c r="I72" i="7"/>
  <c r="I73" i="7"/>
  <c r="I13" i="7"/>
  <c r="I24" i="7"/>
  <c r="I69" i="7"/>
  <c r="I47" i="7"/>
  <c r="I62" i="7"/>
  <c r="I20" i="7"/>
  <c r="I34" i="7"/>
  <c r="I51" i="7"/>
  <c r="I71" i="7"/>
  <c r="I40" i="7"/>
  <c r="I37" i="7"/>
  <c r="I29" i="7"/>
  <c r="I52" i="7"/>
  <c r="I50" i="7"/>
  <c r="I65" i="7"/>
  <c r="M31" i="6"/>
  <c r="I77" i="7" l="1"/>
</calcChain>
</file>

<file path=xl/sharedStrings.xml><?xml version="1.0" encoding="utf-8"?>
<sst xmlns="http://schemas.openxmlformats.org/spreadsheetml/2006/main" count="253" uniqueCount="186">
  <si>
    <t>Distributed 1st &amp; 3rd quarters</t>
  </si>
  <si>
    <t>PRIORITY #1 - VOTED BONDS AND CAPITAL PROJECT LEVIES</t>
  </si>
  <si>
    <t>COUNTY NAME</t>
  </si>
  <si>
    <t>DATE:</t>
  </si>
  <si>
    <t>STEP 3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</si>
  <si>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</si>
  <si>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</si>
  <si>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</si>
  <si>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</si>
  <si>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</si>
  <si>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</si>
  <si>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</si>
  <si>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</si>
  <si>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</si>
  <si>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TAXING</t>
  </si>
  <si>
    <t>FOREST LAND</t>
  </si>
  <si>
    <t>% FLAV</t>
  </si>
  <si>
    <t>DIST TAV</t>
  </si>
  <si>
    <t>TAV DIST. AMT.</t>
  </si>
  <si>
    <t>(% DIST.)</t>
  </si>
  <si>
    <t>DISTRICT</t>
  </si>
  <si>
    <t>(A/LINE2)</t>
  </si>
  <si>
    <t>(B*LINE 1)</t>
  </si>
  <si>
    <t>(D/1000*C)</t>
  </si>
  <si>
    <t>(1 &amp; 3 DIST)</t>
  </si>
  <si>
    <t xml:space="preserve"> </t>
  </si>
  <si>
    <t>STEP 6</t>
  </si>
  <si>
    <t>(1/2 TAV)</t>
  </si>
  <si>
    <t>GREATER OF</t>
  </si>
  <si>
    <t>LEVY RATE</t>
  </si>
  <si>
    <t>(H/2)</t>
  </si>
  <si>
    <t>(C/2)</t>
  </si>
  <si>
    <t>D OR E</t>
  </si>
  <si>
    <t>(G/1000*F)</t>
  </si>
  <si>
    <t>(1 &amp; 3 DIST.)</t>
  </si>
  <si>
    <t xml:space="preserve">       </t>
  </si>
  <si>
    <t xml:space="preserve">   </t>
  </si>
  <si>
    <t>Distributed 2nd &amp; 4th quarters</t>
  </si>
  <si>
    <t>PRIORITY #3 - REGULAR LEVIES (INCLUDING ADMINISTRATIVE BONDS)</t>
  </si>
  <si>
    <t>TAV DIST AMT</t>
  </si>
  <si>
    <t>SCHOOL</t>
  </si>
  <si>
    <t>PROP.TAX LEVY</t>
  </si>
  <si>
    <t>% DIST.</t>
  </si>
  <si>
    <t>LINE 5:  TOTAL</t>
  </si>
  <si>
    <t>TOTAL:</t>
  </si>
  <si>
    <t>The Reserve Fund is to be used as the first payment toward the priority one</t>
  </si>
  <si>
    <t>distribution in Quarter 1 of the next calendar year.</t>
  </si>
  <si>
    <t>*Maximum amount equals 20% of annual distribution*</t>
  </si>
  <si>
    <t>equals the maximum</t>
  </si>
  <si>
    <t>Reserve amount:</t>
  </si>
  <si>
    <t>If any revenue remains after establishing a reserve account, distribute it</t>
  </si>
  <si>
    <t>according to the regular levy taxing districts (priority 3).</t>
  </si>
  <si>
    <t>See step 9, column F.</t>
  </si>
  <si>
    <t>times 20%(0.20)</t>
  </si>
  <si>
    <t>Public Forest</t>
  </si>
  <si>
    <t>Land in TD</t>
  </si>
  <si>
    <t>Acres</t>
  </si>
  <si>
    <t>Column A</t>
  </si>
  <si>
    <t>Total Taxing</t>
  </si>
  <si>
    <t>District FLAV</t>
  </si>
  <si>
    <t>LINE 3: Average assessed Value Per Acre Private Forest Land</t>
  </si>
  <si>
    <t>LINE 4: TOTAL</t>
  </si>
  <si>
    <t>DISTRICT TAV</t>
  </si>
  <si>
    <t>H/LINE 5</t>
  </si>
  <si>
    <t>LINE 6:  TOTAL</t>
  </si>
  <si>
    <t>E/LINE 6</t>
  </si>
  <si>
    <t>Priority 1 - Line 4 Amount:</t>
  </si>
  <si>
    <t>Priority 2 - Line 5 Amount:</t>
  </si>
  <si>
    <t>Priority 3 - Line 6 Amount:</t>
  </si>
  <si>
    <t>Total School</t>
  </si>
  <si>
    <t>(E/2)</t>
  </si>
  <si>
    <t>E/LINE 4</t>
  </si>
  <si>
    <t>allowable Reserve</t>
  </si>
  <si>
    <t>LINE 3: Average assessed Value Per Acre Private Forest Land:</t>
  </si>
  <si>
    <r>
      <t>LINE 2: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TOTAL COUNTY FOREST LAND ASSESSED VALUE (FLAV)*:</t>
    </r>
  </si>
  <si>
    <r>
      <t>*</t>
    </r>
    <r>
      <rPr>
        <b/>
        <sz val="12"/>
        <rFont val="Arial"/>
        <family val="2"/>
      </rPr>
      <t>Total FLAV is the SUM of Private and Public.</t>
    </r>
  </si>
  <si>
    <t>TD's Private</t>
  </si>
  <si>
    <t>ASSESSED VALUE</t>
  </si>
  <si>
    <t>**TD's Private</t>
  </si>
  <si>
    <r>
      <t>**</t>
    </r>
    <r>
      <rPr>
        <b/>
        <sz val="12"/>
        <rFont val="Arial"/>
        <family val="2"/>
      </rPr>
      <t>TD's Private FLAV is Private Forest Land Designated under RCW 84.33.</t>
    </r>
  </si>
  <si>
    <t xml:space="preserve">       STEP 1: Calculation of Distribution Using TAV</t>
  </si>
  <si>
    <t>STEP 2</t>
  </si>
  <si>
    <t xml:space="preserve">       STEP 4(A): Calculation of District TAV </t>
  </si>
  <si>
    <t xml:space="preserve">       STEP 4(B): Calculation of guaranteed Distribution </t>
  </si>
  <si>
    <t>STEP 5</t>
  </si>
  <si>
    <t xml:space="preserve">    STEP 7: Regular Levies Distribution Calculation </t>
  </si>
  <si>
    <t>STEP 8:</t>
  </si>
  <si>
    <t>Step 9 - Maximum Reserve Fund Calculation.</t>
  </si>
  <si>
    <t>Timber Role</t>
  </si>
  <si>
    <t>80% of 1983</t>
  </si>
  <si>
    <t>SD's Private</t>
  </si>
  <si>
    <t>Land in SD</t>
  </si>
  <si>
    <t xml:space="preserve">LINE 1: Total County Timber Assessed Value (TAV): </t>
  </si>
  <si>
    <t>PRIORITY #2 - SCHOOL ENRICHMENT LEVIES</t>
  </si>
  <si>
    <t xml:space="preserve"> 2024 TIMBER TAX DISTRIBUTION</t>
  </si>
  <si>
    <t>September 29,2023</t>
  </si>
  <si>
    <t>RATE COLL 2024</t>
  </si>
  <si>
    <t>COLL. 2024</t>
  </si>
  <si>
    <t>Lewis</t>
  </si>
  <si>
    <t>014 Napavine</t>
  </si>
  <si>
    <t>036 Evaline</t>
  </si>
  <si>
    <t>206 Mossyrock</t>
  </si>
  <si>
    <t>214 Morton</t>
  </si>
  <si>
    <t>226 Adna</t>
  </si>
  <si>
    <t>232 Winlock</t>
  </si>
  <si>
    <t>237 Toledo</t>
  </si>
  <si>
    <t>300 Onalaska</t>
  </si>
  <si>
    <t>301 Pe Ell</t>
  </si>
  <si>
    <t>302 Chehalis</t>
  </si>
  <si>
    <t>303 White Pass</t>
  </si>
  <si>
    <t>400 Oakville</t>
  </si>
  <si>
    <t>401 Centralia</t>
  </si>
  <si>
    <t>411 Rochester</t>
  </si>
  <si>
    <t>LC Fire Dist #1 Bond</t>
  </si>
  <si>
    <t>LC Fire Dist #3 Bond</t>
  </si>
  <si>
    <t>018 Castle Rock (Vader) Cap &amp; Imp</t>
  </si>
  <si>
    <t xml:space="preserve">226 Adna </t>
  </si>
  <si>
    <t>232 Winlock Cap Imp</t>
  </si>
  <si>
    <t>234 Boistfort</t>
  </si>
  <si>
    <t xml:space="preserve">300 Onalaska </t>
  </si>
  <si>
    <t xml:space="preserve">404 Eatonville </t>
  </si>
  <si>
    <t>404 Eatonville  Cap Imp</t>
  </si>
  <si>
    <t>018 (412) Castle Rock (Vader)</t>
  </si>
  <si>
    <t>Cemetery Dist #1</t>
  </si>
  <si>
    <t>Cemetery Dist #2</t>
  </si>
  <si>
    <t>Cemetery Dist #3</t>
  </si>
  <si>
    <t>Cemetery Dist #4</t>
  </si>
  <si>
    <t>Cemetery Dist #5</t>
  </si>
  <si>
    <t>Cemetery Dist #6</t>
  </si>
  <si>
    <t>Cemetery Dist #7</t>
  </si>
  <si>
    <t>Cemetery Dist #8</t>
  </si>
  <si>
    <t>Cemetery Dist #9</t>
  </si>
  <si>
    <t>Cemetery Dist #10</t>
  </si>
  <si>
    <t>Centralia Port Dist - IDD #3</t>
  </si>
  <si>
    <t>Centralia Port Dist - General</t>
  </si>
  <si>
    <t>Chehalis Port Dist - General</t>
  </si>
  <si>
    <t>City of Centralia</t>
  </si>
  <si>
    <t>City of Chehalis</t>
  </si>
  <si>
    <t>City of Chehalis - EMS</t>
  </si>
  <si>
    <t>City of Morton</t>
  </si>
  <si>
    <t>City of Mossyrock</t>
  </si>
  <si>
    <t>City of Napavine</t>
  </si>
  <si>
    <t>City of Pe Ell</t>
  </si>
  <si>
    <t>City of Toledo</t>
  </si>
  <si>
    <t>City of Vader</t>
  </si>
  <si>
    <t>City of Winlock</t>
  </si>
  <si>
    <t>County Social Services</t>
  </si>
  <si>
    <t>County Regular</t>
  </si>
  <si>
    <t>County Veteran's Relief</t>
  </si>
  <si>
    <t>Fire District #1 - EMS</t>
  </si>
  <si>
    <t>Fire District #1 - General</t>
  </si>
  <si>
    <t xml:space="preserve">Fire District #10 - EMS </t>
  </si>
  <si>
    <t xml:space="preserve">Fire District #10 - General </t>
  </si>
  <si>
    <t xml:space="preserve">Fire District #11 - General </t>
  </si>
  <si>
    <t xml:space="preserve">Fire District #13 - General </t>
  </si>
  <si>
    <t>Fire District #14 - EMS</t>
  </si>
  <si>
    <t xml:space="preserve">Fire District #14 - General </t>
  </si>
  <si>
    <t>Fire District #15 - Maintenance &amp; Operation</t>
  </si>
  <si>
    <t>Fire District #15 - EMS</t>
  </si>
  <si>
    <t xml:space="preserve">Fire District #15 - General </t>
  </si>
  <si>
    <t xml:space="preserve">Fire District #16 - General </t>
  </si>
  <si>
    <t xml:space="preserve">Fire District #17 - EMS </t>
  </si>
  <si>
    <t xml:space="preserve">Fire District #17 - General </t>
  </si>
  <si>
    <t xml:space="preserve">Fire District #18 - EMS </t>
  </si>
  <si>
    <t xml:space="preserve">Fire District #18 - General </t>
  </si>
  <si>
    <t>Fire District #2 - EMS</t>
  </si>
  <si>
    <t>Fire District #2 - General</t>
  </si>
  <si>
    <t>Fire District #3 - EMS</t>
  </si>
  <si>
    <t>Fire District #3 - General</t>
  </si>
  <si>
    <t>Fire District #4 - General</t>
  </si>
  <si>
    <t>Fire District #5 - General</t>
  </si>
  <si>
    <t>Fire District #5 - EMS</t>
  </si>
  <si>
    <t>Fire District #6 - EMS</t>
  </si>
  <si>
    <t>Fire District #6 - General</t>
  </si>
  <si>
    <t>Fire District #8 - EMS</t>
  </si>
  <si>
    <t>Fire District #8 - General</t>
  </si>
  <si>
    <t>Fire District #9 - EMS</t>
  </si>
  <si>
    <t>Fire District #9 - General</t>
  </si>
  <si>
    <t>Cowlitz Lewis Fire District #20 - EMS</t>
  </si>
  <si>
    <t>Cowlitz Lewis Fire District #20 - General</t>
  </si>
  <si>
    <t>LC Hospital District #1 - General</t>
  </si>
  <si>
    <t>Regional FPSA #1 - EMS</t>
  </si>
  <si>
    <t>Regional FPSA #1 General</t>
  </si>
  <si>
    <t>Regional FPSA #1 Maintenance &amp; Operation</t>
  </si>
  <si>
    <t>Roads</t>
  </si>
  <si>
    <t>Timberland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</si>
</sst>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0%"/>
    <numFmt numFmtId="165" formatCode="0.000_)"/>
    <numFmt numFmtId="166" formatCode="0.000%"/>
    <numFmt numFmtId="167" formatCode="0.00000000"/>
    <numFmt numFmtId="168" formatCode="0.0000_)"/>
    <numFmt numFmtId="169" formatCode="0.000"/>
    <numFmt numFmtId="170" formatCode="&quot;$&quot;#,##0.00"/>
    <numFmt numFmtId="171" formatCode="[$-409]mmmm\ d\,\ yyyy;@"/>
    <numFmt numFmtId="172" formatCode="0.000000"/>
    <numFmt numFmtId="173" formatCode="0.000000%"/>
    <numFmt numFmtId="174" formatCode="0.000000000000"/>
    <numFmt numFmtId="175" formatCode="#,##0.000000000000_);\(#,##0.000000000000\)"/>
    <numFmt numFmtId="176" formatCode="0.0000000"/>
    <numFmt numFmtId="177" formatCode="0.00000000000"/>
    <numFmt numFmtId="178" formatCode="0.000000_)"/>
  </numFmts>
  <fonts count="35" x14ac:knownFonts="1">
    <font>
      <sz val="10"/>
      <name val="Arial"/>
    </font>
    <font>
      <sz val="12"/>
      <name val="Courier"/>
    </font>
    <font>
      <b/>
      <sz val="16"/>
      <color indexed="8"/>
      <name val="Courier"/>
    </font>
    <font>
      <sz val="12"/>
      <color indexed="8"/>
      <name val="Courier"/>
    </font>
    <font>
      <sz val="10"/>
      <color indexed="8"/>
      <name val="Courier"/>
    </font>
    <font>
      <sz val="16"/>
      <color indexed="8"/>
      <name val="Courier"/>
    </font>
    <font>
      <u/>
      <sz val="12"/>
      <color indexed="8"/>
      <name val="Courier"/>
    </font>
    <font>
      <b/>
      <sz val="12"/>
      <color indexed="8"/>
      <name val="Courier"/>
    </font>
    <font>
      <b/>
      <sz val="12"/>
      <name val="Courier"/>
      <family val="3"/>
    </font>
    <font>
      <sz val="12"/>
      <color indexed="8"/>
      <name val="Courier"/>
      <family val="3"/>
    </font>
    <font>
      <sz val="15"/>
      <name val="Courier"/>
      <family val="3"/>
    </font>
    <font>
      <sz val="12"/>
      <name val="Courier"/>
      <family val="3"/>
    </font>
    <font>
      <b/>
      <sz val="12"/>
      <color indexed="8"/>
      <name val="Courier"/>
      <family val="3"/>
    </font>
    <font>
      <b/>
      <u/>
      <sz val="12"/>
      <color indexed="8"/>
      <name val="Courier"/>
      <family val="3"/>
    </font>
    <font>
      <b/>
      <sz val="10"/>
      <color indexed="8"/>
      <name val="Courier"/>
      <family val="3"/>
    </font>
    <font>
      <sz val="11"/>
      <color indexed="8"/>
      <name val="Courier"/>
      <family val="3"/>
    </font>
    <font>
      <b/>
      <sz val="15"/>
      <color indexed="8"/>
      <name val="Courier"/>
      <family val="3"/>
    </font>
    <font>
      <u/>
      <sz val="12"/>
      <name val="Arial"/>
      <family val="2"/>
    </font>
    <font>
      <b/>
      <sz val="10"/>
      <name val="Courier"/>
    </font>
    <font>
      <sz val="7.5"/>
      <name val="Courier"/>
      <family val="3"/>
    </font>
    <font>
      <sz val="5"/>
      <name val="Courier"/>
      <family val="3"/>
    </font>
    <font>
      <b/>
      <sz val="12"/>
      <name val="Courier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5"/>
      <name val="Courier"/>
    </font>
    <font>
      <b/>
      <sz val="16"/>
      <color indexed="8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sz val="1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43" fontId="34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left"/>
    </xf>
    <xf numFmtId="5" fontId="1" fillId="0" borderId="0" xfId="1" applyNumberFormat="1"/>
    <xf numFmtId="0" fontId="3" fillId="0" borderId="0" xfId="1" applyFont="1"/>
    <xf numFmtId="0" fontId="3" fillId="0" borderId="1" xfId="1" applyFont="1" applyBorder="1"/>
    <xf numFmtId="10" fontId="1" fillId="0" borderId="0" xfId="1" applyNumberFormat="1"/>
    <xf numFmtId="164" fontId="1" fillId="0" borderId="0" xfId="1" applyNumberFormat="1"/>
    <xf numFmtId="0" fontId="3" fillId="0" borderId="2" xfId="1" applyFont="1" applyBorder="1"/>
    <xf numFmtId="10" fontId="3" fillId="0" borderId="0" xfId="1" applyNumberFormat="1" applyFont="1"/>
    <xf numFmtId="5" fontId="3" fillId="0" borderId="0" xfId="1" applyNumberFormat="1" applyFont="1"/>
    <xf numFmtId="7" fontId="3" fillId="0" borderId="0" xfId="1" applyNumberFormat="1" applyFont="1"/>
    <xf numFmtId="7" fontId="1" fillId="0" borderId="0" xfId="1" applyNumberFormat="1"/>
    <xf numFmtId="7" fontId="3" fillId="0" borderId="1" xfId="1" applyNumberFormat="1" applyFont="1" applyBorder="1"/>
    <xf numFmtId="165" fontId="1" fillId="0" borderId="0" xfId="1" applyNumberFormat="1"/>
    <xf numFmtId="0" fontId="7" fillId="0" borderId="0" xfId="1" applyFont="1"/>
    <xf numFmtId="0" fontId="8" fillId="0" borderId="0" xfId="1" applyFont="1"/>
    <xf numFmtId="166" fontId="1" fillId="0" borderId="0" xfId="1" applyNumberFormat="1"/>
    <xf numFmtId="0" fontId="1" fillId="0" borderId="0" xfId="1" applyProtection="1">
      <protection locked="0"/>
    </xf>
    <xf numFmtId="166" fontId="1" fillId="0" borderId="0" xfId="1" applyNumberFormat="1" applyAlignment="1">
      <alignment horizontal="left"/>
    </xf>
    <xf numFmtId="0" fontId="4" fillId="0" borderId="3" xfId="1" applyFont="1" applyBorder="1"/>
    <xf numFmtId="0" fontId="3" fillId="0" borderId="4" xfId="1" applyFont="1" applyBorder="1"/>
    <xf numFmtId="7" fontId="1" fillId="0" borderId="0" xfId="1" applyNumberFormat="1" applyAlignment="1">
      <alignment horizontal="left"/>
    </xf>
    <xf numFmtId="0" fontId="3" fillId="0" borderId="3" xfId="1" applyFont="1" applyBorder="1"/>
    <xf numFmtId="0" fontId="5" fillId="0" borderId="0" xfId="1" applyFont="1"/>
    <xf numFmtId="0" fontId="5" fillId="0" borderId="3" xfId="1" applyFont="1" applyBorder="1"/>
    <xf numFmtId="37" fontId="1" fillId="0" borderId="0" xfId="1" applyNumberFormat="1"/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6" fillId="0" borderId="2" xfId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1" fillId="0" borderId="0" xfId="1" applyNumberFormat="1" applyAlignment="1">
      <alignment horizontal="center"/>
    </xf>
    <xf numFmtId="0" fontId="8" fillId="0" borderId="0" xfId="1" applyFont="1" applyAlignment="1" applyProtection="1">
      <alignment horizontal="left"/>
      <protection locked="0"/>
    </xf>
    <xf numFmtId="0" fontId="7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5" fontId="10" fillId="0" borderId="0" xfId="1" applyNumberFormat="1" applyFont="1"/>
    <xf numFmtId="0" fontId="12" fillId="0" borderId="2" xfId="1" applyFont="1" applyBorder="1" applyAlignment="1">
      <alignment horizontal="center"/>
    </xf>
    <xf numFmtId="0" fontId="15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9" fillId="0" borderId="5" xfId="1" applyFont="1" applyBorder="1"/>
    <xf numFmtId="0" fontId="4" fillId="0" borderId="6" xfId="1" applyFont="1" applyBorder="1"/>
    <xf numFmtId="0" fontId="12" fillId="2" borderId="7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7" fontId="16" fillId="0" borderId="14" xfId="1" applyNumberFormat="1" applyFont="1" applyBorder="1"/>
    <xf numFmtId="0" fontId="17" fillId="0" borderId="0" xfId="1" applyFont="1"/>
    <xf numFmtId="0" fontId="3" fillId="0" borderId="15" xfId="1" applyFont="1" applyBorder="1" applyAlignment="1">
      <alignment horizontal="center"/>
    </xf>
    <xf numFmtId="0" fontId="3" fillId="0" borderId="16" xfId="1" applyFont="1" applyBorder="1"/>
    <xf numFmtId="0" fontId="4" fillId="0" borderId="3" xfId="1" applyFont="1" applyBorder="1" applyAlignment="1">
      <alignment horizontal="left"/>
    </xf>
    <xf numFmtId="0" fontId="8" fillId="0" borderId="0" xfId="1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Continuous"/>
    </xf>
    <xf numFmtId="5" fontId="18" fillId="0" borderId="0" xfId="0" applyNumberFormat="1" applyFont="1" applyAlignment="1">
      <alignment horizontal="centerContinuous"/>
    </xf>
    <xf numFmtId="167" fontId="18" fillId="0" borderId="0" xfId="0" applyNumberFormat="1" applyFont="1" applyAlignment="1">
      <alignment horizontal="centerContinuous"/>
    </xf>
    <xf numFmtId="7" fontId="18" fillId="0" borderId="0" xfId="0" applyNumberFormat="1" applyFont="1" applyAlignment="1">
      <alignment horizontal="centerContinuous"/>
    </xf>
    <xf numFmtId="7" fontId="18" fillId="0" borderId="0" xfId="0" applyNumberFormat="1" applyFont="1"/>
    <xf numFmtId="5" fontId="18" fillId="0" borderId="0" xfId="0" applyNumberFormat="1" applyFont="1"/>
    <xf numFmtId="5" fontId="8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5" fontId="11" fillId="0" borderId="0" xfId="0" applyNumberFormat="1" applyFont="1" applyAlignment="1">
      <alignment horizontal="centerContinuous"/>
    </xf>
    <xf numFmtId="167" fontId="11" fillId="0" borderId="0" xfId="0" applyNumberFormat="1" applyFont="1" applyAlignment="1">
      <alignment horizontal="centerContinuous"/>
    </xf>
    <xf numFmtId="7" fontId="11" fillId="0" borderId="0" xfId="0" applyNumberFormat="1" applyFont="1" applyAlignment="1">
      <alignment horizontal="centerContinuous"/>
    </xf>
    <xf numFmtId="0" fontId="11" fillId="0" borderId="0" xfId="0" applyFont="1"/>
    <xf numFmtId="5" fontId="11" fillId="0" borderId="0" xfId="0" applyNumberFormat="1" applyFont="1"/>
    <xf numFmtId="7" fontId="11" fillId="0" borderId="0" xfId="0" applyNumberFormat="1" applyFont="1"/>
    <xf numFmtId="5" fontId="19" fillId="0" borderId="0" xfId="0" applyNumberFormat="1" applyFont="1"/>
    <xf numFmtId="7" fontId="19" fillId="0" borderId="0" xfId="0" applyNumberFormat="1" applyFont="1"/>
    <xf numFmtId="7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left"/>
    </xf>
    <xf numFmtId="5" fontId="19" fillId="0" borderId="0" xfId="0" applyNumberFormat="1" applyFont="1" applyAlignment="1">
      <alignment horizontal="right"/>
    </xf>
    <xf numFmtId="7" fontId="21" fillId="0" borderId="0" xfId="0" applyNumberFormat="1" applyFont="1"/>
    <xf numFmtId="0" fontId="21" fillId="0" borderId="0" xfId="0" applyFont="1"/>
    <xf numFmtId="5" fontId="21" fillId="0" borderId="0" xfId="0" applyNumberFormat="1" applyFont="1"/>
    <xf numFmtId="0" fontId="14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168" fontId="19" fillId="0" borderId="0" xfId="0" applyNumberFormat="1" applyFont="1"/>
    <xf numFmtId="167" fontId="19" fillId="0" borderId="0" xfId="0" applyNumberFormat="1" applyFont="1"/>
    <xf numFmtId="169" fontId="19" fillId="0" borderId="0" xfId="0" applyNumberFormat="1" applyFont="1"/>
    <xf numFmtId="7" fontId="20" fillId="0" borderId="0" xfId="0" applyNumberFormat="1" applyFont="1"/>
    <xf numFmtId="0" fontId="21" fillId="0" borderId="0" xfId="0" applyFont="1" applyAlignment="1">
      <alignment horizontal="left"/>
    </xf>
    <xf numFmtId="168" fontId="21" fillId="0" borderId="0" xfId="0" applyNumberFormat="1" applyFont="1"/>
    <xf numFmtId="167" fontId="21" fillId="0" borderId="0" xfId="0" applyNumberFormat="1" applyFont="1"/>
    <xf numFmtId="169" fontId="21" fillId="0" borderId="0" xfId="0" applyNumberFormat="1" applyFont="1"/>
    <xf numFmtId="0" fontId="24" fillId="0" borderId="0" xfId="1" applyFont="1"/>
    <xf numFmtId="0" fontId="25" fillId="0" borderId="0" xfId="1" applyFont="1"/>
    <xf numFmtId="0" fontId="24" fillId="0" borderId="0" xfId="0" applyFont="1" applyAlignment="1">
      <alignment horizontal="left"/>
    </xf>
    <xf numFmtId="0" fontId="24" fillId="0" borderId="0" xfId="0" applyFont="1"/>
    <xf numFmtId="5" fontId="24" fillId="0" borderId="0" xfId="0" applyNumberFormat="1" applyFont="1"/>
    <xf numFmtId="5" fontId="24" fillId="0" borderId="0" xfId="0" applyNumberFormat="1" applyFont="1" applyAlignment="1">
      <alignment horizontal="right"/>
    </xf>
    <xf numFmtId="0" fontId="26" fillId="0" borderId="0" xfId="1" applyFont="1"/>
    <xf numFmtId="0" fontId="23" fillId="0" borderId="0" xfId="0" applyFont="1" applyAlignment="1">
      <alignment horizontal="left"/>
    </xf>
    <xf numFmtId="5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5" fontId="3" fillId="0" borderId="0" xfId="1" applyNumberFormat="1" applyFont="1"/>
    <xf numFmtId="7" fontId="10" fillId="0" borderId="17" xfId="1" applyNumberFormat="1" applyFont="1" applyBorder="1"/>
    <xf numFmtId="164" fontId="3" fillId="0" borderId="0" xfId="1" applyNumberFormat="1" applyFont="1"/>
    <xf numFmtId="7" fontId="3" fillId="0" borderId="18" xfId="1" applyNumberFormat="1" applyFont="1" applyBorder="1"/>
    <xf numFmtId="170" fontId="1" fillId="0" borderId="0" xfId="1" applyNumberFormat="1"/>
    <xf numFmtId="7" fontId="1" fillId="0" borderId="19" xfId="1" applyNumberFormat="1" applyBorder="1"/>
    <xf numFmtId="7" fontId="1" fillId="0" borderId="20" xfId="1" applyNumberFormat="1" applyBorder="1"/>
    <xf numFmtId="0" fontId="3" fillId="2" borderId="21" xfId="1" applyFont="1" applyFill="1" applyBorder="1" applyAlignment="1">
      <alignment horizontal="center"/>
    </xf>
    <xf numFmtId="0" fontId="12" fillId="2" borderId="22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23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2" fillId="2" borderId="25" xfId="1" applyFont="1" applyFill="1" applyBorder="1" applyAlignment="1">
      <alignment horizontal="center"/>
    </xf>
    <xf numFmtId="0" fontId="12" fillId="2" borderId="12" xfId="1" applyFont="1" applyFill="1" applyBorder="1" applyAlignment="1" applyProtection="1">
      <alignment horizontal="center"/>
      <protection locked="0"/>
    </xf>
    <xf numFmtId="0" fontId="12" fillId="2" borderId="26" xfId="1" applyFont="1" applyFill="1" applyBorder="1" applyAlignment="1">
      <alignment horizontal="center"/>
    </xf>
    <xf numFmtId="0" fontId="3" fillId="2" borderId="27" xfId="1" applyFont="1" applyFill="1" applyBorder="1"/>
    <xf numFmtId="0" fontId="12" fillId="2" borderId="28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12" fillId="2" borderId="30" xfId="1" applyFont="1" applyFill="1" applyBorder="1" applyAlignment="1">
      <alignment horizontal="center"/>
    </xf>
    <xf numFmtId="170" fontId="24" fillId="0" borderId="0" xfId="0" applyNumberFormat="1" applyFont="1" applyAlignment="1">
      <alignment horizontal="right"/>
    </xf>
    <xf numFmtId="170" fontId="22" fillId="0" borderId="19" xfId="0" applyNumberFormat="1" applyFont="1" applyBorder="1" applyAlignment="1">
      <alignment horizontal="right"/>
    </xf>
    <xf numFmtId="170" fontId="22" fillId="0" borderId="0" xfId="0" applyNumberFormat="1" applyFont="1" applyAlignment="1">
      <alignment horizontal="right"/>
    </xf>
    <xf numFmtId="170" fontId="0" fillId="0" borderId="0" xfId="0" applyNumberFormat="1" applyAlignment="1">
      <alignment horizontal="right"/>
    </xf>
    <xf numFmtId="0" fontId="28" fillId="0" borderId="0" xfId="1" applyFont="1"/>
    <xf numFmtId="0" fontId="28" fillId="0" borderId="0" xfId="1" applyFont="1" applyProtection="1">
      <protection locked="0"/>
    </xf>
    <xf numFmtId="0" fontId="24" fillId="0" borderId="0" xfId="1" applyFont="1" applyAlignment="1">
      <alignment horizontal="left"/>
    </xf>
    <xf numFmtId="0" fontId="24" fillId="0" borderId="19" xfId="1" applyFont="1" applyBorder="1"/>
    <xf numFmtId="0" fontId="29" fillId="0" borderId="19" xfId="1" applyFont="1" applyBorder="1"/>
    <xf numFmtId="0" fontId="24" fillId="0" borderId="0" xfId="1" applyFont="1" applyAlignment="1">
      <alignment horizontal="right"/>
    </xf>
    <xf numFmtId="0" fontId="24" fillId="0" borderId="31" xfId="1" applyFont="1" applyBorder="1" applyAlignment="1">
      <alignment horizontal="center"/>
    </xf>
    <xf numFmtId="0" fontId="30" fillId="0" borderId="0" xfId="1" applyFont="1" applyAlignment="1">
      <alignment horizontal="left"/>
    </xf>
    <xf numFmtId="0" fontId="30" fillId="0" borderId="0" xfId="1" applyFont="1" applyAlignment="1" applyProtection="1">
      <alignment horizontal="left"/>
      <protection locked="0"/>
    </xf>
    <xf numFmtId="5" fontId="29" fillId="0" borderId="31" xfId="1" applyNumberFormat="1" applyFont="1" applyBorder="1"/>
    <xf numFmtId="0" fontId="25" fillId="0" borderId="27" xfId="1" applyFont="1" applyBorder="1"/>
    <xf numFmtId="0" fontId="25" fillId="0" borderId="31" xfId="1" applyFont="1" applyBorder="1"/>
    <xf numFmtId="0" fontId="31" fillId="0" borderId="31" xfId="1" applyFont="1" applyBorder="1"/>
    <xf numFmtId="0" fontId="25" fillId="0" borderId="17" xfId="1" applyFont="1" applyBorder="1" applyAlignment="1">
      <alignment horizontal="center"/>
    </xf>
    <xf numFmtId="0" fontId="25" fillId="0" borderId="32" xfId="1" applyFont="1" applyBorder="1" applyAlignment="1">
      <alignment horizontal="center"/>
    </xf>
    <xf numFmtId="0" fontId="25" fillId="0" borderId="2" xfId="1" applyFont="1" applyBorder="1"/>
    <xf numFmtId="0" fontId="25" fillId="2" borderId="7" xfId="1" applyFont="1" applyFill="1" applyBorder="1" applyAlignment="1">
      <alignment horizontal="center"/>
    </xf>
    <xf numFmtId="0" fontId="32" fillId="2" borderId="7" xfId="1" applyFont="1" applyFill="1" applyBorder="1" applyAlignment="1">
      <alignment horizontal="center"/>
    </xf>
    <xf numFmtId="0" fontId="32" fillId="2" borderId="33" xfId="1" applyFont="1" applyFill="1" applyBorder="1" applyAlignment="1">
      <alignment horizontal="center"/>
    </xf>
    <xf numFmtId="0" fontId="32" fillId="2" borderId="10" xfId="1" applyFont="1" applyFill="1" applyBorder="1" applyAlignment="1">
      <alignment horizontal="center"/>
    </xf>
    <xf numFmtId="0" fontId="32" fillId="2" borderId="27" xfId="1" applyFont="1" applyFill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32" fillId="2" borderId="8" xfId="1" applyFont="1" applyFill="1" applyBorder="1" applyAlignment="1">
      <alignment horizontal="center"/>
    </xf>
    <xf numFmtId="0" fontId="30" fillId="2" borderId="8" xfId="1" applyFont="1" applyFill="1" applyBorder="1" applyAlignment="1">
      <alignment horizontal="center"/>
    </xf>
    <xf numFmtId="0" fontId="24" fillId="2" borderId="23" xfId="1" applyFont="1" applyFill="1" applyBorder="1" applyAlignment="1">
      <alignment horizontal="center"/>
    </xf>
    <xf numFmtId="49" fontId="32" fillId="2" borderId="11" xfId="1" applyNumberFormat="1" applyFont="1" applyFill="1" applyBorder="1" applyAlignment="1">
      <alignment horizontal="center"/>
    </xf>
    <xf numFmtId="0" fontId="32" fillId="2" borderId="2" xfId="1" applyFont="1" applyFill="1" applyBorder="1" applyAlignment="1">
      <alignment horizontal="center"/>
    </xf>
    <xf numFmtId="0" fontId="32" fillId="2" borderId="9" xfId="1" applyFont="1" applyFill="1" applyBorder="1" applyAlignment="1">
      <alignment horizontal="center"/>
    </xf>
    <xf numFmtId="0" fontId="32" fillId="2" borderId="34" xfId="1" applyFont="1" applyFill="1" applyBorder="1" applyAlignment="1">
      <alignment horizontal="center"/>
    </xf>
    <xf numFmtId="0" fontId="32" fillId="2" borderId="12" xfId="1" applyFont="1" applyFill="1" applyBorder="1" applyAlignment="1">
      <alignment horizontal="center"/>
    </xf>
    <xf numFmtId="0" fontId="32" fillId="2" borderId="13" xfId="1" applyFont="1" applyFill="1" applyBorder="1" applyAlignment="1">
      <alignment horizontal="center"/>
    </xf>
    <xf numFmtId="5" fontId="25" fillId="0" borderId="2" xfId="1" applyNumberFormat="1" applyFont="1" applyBorder="1" applyAlignment="1">
      <alignment horizontal="center"/>
    </xf>
    <xf numFmtId="164" fontId="24" fillId="0" borderId="0" xfId="1" applyNumberFormat="1" applyFont="1"/>
    <xf numFmtId="170" fontId="24" fillId="0" borderId="0" xfId="1" applyNumberFormat="1" applyFont="1"/>
    <xf numFmtId="10" fontId="25" fillId="0" borderId="0" xfId="1" applyNumberFormat="1" applyFont="1"/>
    <xf numFmtId="0" fontId="25" fillId="0" borderId="1" xfId="1" applyFont="1" applyBorder="1"/>
    <xf numFmtId="10" fontId="25" fillId="0" borderId="1" xfId="1" applyNumberFormat="1" applyFont="1" applyBorder="1"/>
    <xf numFmtId="7" fontId="25" fillId="0" borderId="1" xfId="1" applyNumberFormat="1" applyFont="1" applyBorder="1"/>
    <xf numFmtId="5" fontId="25" fillId="0" borderId="0" xfId="1" applyNumberFormat="1" applyFont="1"/>
    <xf numFmtId="9" fontId="25" fillId="0" borderId="0" xfId="1" applyNumberFormat="1" applyFont="1"/>
    <xf numFmtId="5" fontId="24" fillId="0" borderId="0" xfId="1" applyNumberFormat="1" applyFont="1"/>
    <xf numFmtId="0" fontId="32" fillId="0" borderId="0" xfId="1" applyFont="1" applyAlignment="1">
      <alignment horizontal="right"/>
    </xf>
    <xf numFmtId="170" fontId="25" fillId="0" borderId="19" xfId="1" applyNumberFormat="1" applyFont="1" applyBorder="1"/>
    <xf numFmtId="0" fontId="30" fillId="0" borderId="0" xfId="1" applyFont="1"/>
    <xf numFmtId="171" fontId="1" fillId="0" borderId="0" xfId="1" applyNumberFormat="1"/>
    <xf numFmtId="170" fontId="24" fillId="0" borderId="19" xfId="1" applyNumberFormat="1" applyFont="1" applyBorder="1"/>
    <xf numFmtId="170" fontId="25" fillId="0" borderId="0" xfId="1" applyNumberFormat="1" applyFont="1"/>
    <xf numFmtId="0" fontId="8" fillId="2" borderId="11" xfId="1" quotePrefix="1" applyFont="1" applyFill="1" applyBorder="1" applyAlignment="1">
      <alignment horizontal="center"/>
    </xf>
    <xf numFmtId="171" fontId="24" fillId="0" borderId="0" xfId="1" applyNumberFormat="1" applyFont="1" applyAlignment="1">
      <alignment horizontal="left"/>
    </xf>
    <xf numFmtId="7" fontId="29" fillId="0" borderId="19" xfId="1" applyNumberFormat="1" applyFont="1" applyBorder="1"/>
    <xf numFmtId="7" fontId="29" fillId="0" borderId="35" xfId="1" applyNumberFormat="1" applyFont="1" applyBorder="1"/>
    <xf numFmtId="170" fontId="24" fillId="0" borderId="0" xfId="1" applyNumberFormat="1" applyFont="1" applyProtection="1">
      <protection locked="0"/>
    </xf>
    <xf numFmtId="170" fontId="24" fillId="0" borderId="36" xfId="1" applyNumberFormat="1" applyFont="1" applyBorder="1"/>
    <xf numFmtId="4" fontId="24" fillId="0" borderId="0" xfId="1" applyNumberFormat="1" applyFont="1"/>
    <xf numFmtId="4" fontId="24" fillId="0" borderId="0" xfId="1" applyNumberFormat="1" applyFont="1" applyProtection="1">
      <protection locked="0"/>
    </xf>
    <xf numFmtId="4" fontId="24" fillId="0" borderId="36" xfId="1" applyNumberFormat="1" applyFont="1" applyBorder="1"/>
    <xf numFmtId="164" fontId="24" fillId="0" borderId="19" xfId="1" applyNumberFormat="1" applyFont="1" applyBorder="1"/>
    <xf numFmtId="172" fontId="24" fillId="0" borderId="0" xfId="1" applyNumberFormat="1" applyFont="1"/>
    <xf numFmtId="172" fontId="24" fillId="0" borderId="0" xfId="1" applyNumberFormat="1" applyFont="1" applyProtection="1">
      <protection locked="0"/>
    </xf>
    <xf numFmtId="164" fontId="25" fillId="0" borderId="0" xfId="1" applyNumberFormat="1" applyFont="1"/>
    <xf numFmtId="164" fontId="25" fillId="0" borderId="37" xfId="1" applyNumberFormat="1" applyFont="1" applyBorder="1"/>
    <xf numFmtId="7" fontId="10" fillId="0" borderId="19" xfId="1" applyNumberFormat="1" applyFont="1" applyBorder="1"/>
    <xf numFmtId="7" fontId="10" fillId="0" borderId="35" xfId="1" applyNumberFormat="1" applyFont="1" applyBorder="1"/>
    <xf numFmtId="39" fontId="1" fillId="0" borderId="0" xfId="1" applyNumberFormat="1"/>
    <xf numFmtId="39" fontId="1" fillId="0" borderId="19" xfId="1" applyNumberFormat="1" applyBorder="1"/>
    <xf numFmtId="170" fontId="1" fillId="0" borderId="19" xfId="1" applyNumberFormat="1" applyBorder="1"/>
    <xf numFmtId="173" fontId="1" fillId="0" borderId="0" xfId="1" applyNumberFormat="1"/>
    <xf numFmtId="173" fontId="1" fillId="0" borderId="19" xfId="1" applyNumberFormat="1" applyBorder="1"/>
    <xf numFmtId="4" fontId="1" fillId="0" borderId="0" xfId="1" applyNumberFormat="1"/>
    <xf numFmtId="4" fontId="1" fillId="0" borderId="19" xfId="1" applyNumberFormat="1" applyBorder="1"/>
    <xf numFmtId="164" fontId="3" fillId="0" borderId="1" xfId="1" applyNumberFormat="1" applyFont="1" applyBorder="1"/>
    <xf numFmtId="164" fontId="3" fillId="0" borderId="18" xfId="1" applyNumberFormat="1" applyFont="1" applyBorder="1"/>
    <xf numFmtId="7" fontId="27" fillId="0" borderId="38" xfId="1" applyNumberFormat="1" applyFont="1" applyBorder="1"/>
    <xf numFmtId="7" fontId="27" fillId="0" borderId="39" xfId="1" applyNumberFormat="1" applyFont="1" applyBorder="1"/>
    <xf numFmtId="7" fontId="10" fillId="0" borderId="39" xfId="1" applyNumberFormat="1" applyFont="1" applyBorder="1"/>
    <xf numFmtId="170" fontId="1" fillId="0" borderId="0" xfId="1" applyNumberFormat="1" applyProtection="1">
      <protection locked="0"/>
    </xf>
    <xf numFmtId="170" fontId="1" fillId="0" borderId="40" xfId="1" applyNumberFormat="1" applyBorder="1" applyProtection="1">
      <protection locked="0"/>
    </xf>
    <xf numFmtId="4" fontId="1" fillId="0" borderId="0" xfId="1" applyNumberFormat="1" applyProtection="1">
      <protection locked="0"/>
    </xf>
    <xf numFmtId="4" fontId="1" fillId="0" borderId="40" xfId="1" applyNumberFormat="1" applyBorder="1" applyProtection="1">
      <protection locked="0"/>
    </xf>
    <xf numFmtId="170" fontId="1" fillId="0" borderId="40" xfId="1" applyNumberFormat="1" applyBorder="1"/>
    <xf numFmtId="173" fontId="1" fillId="0" borderId="40" xfId="1" applyNumberFormat="1" applyBorder="1"/>
    <xf numFmtId="7" fontId="1" fillId="0" borderId="40" xfId="1" applyNumberFormat="1" applyBorder="1"/>
    <xf numFmtId="164" fontId="3" fillId="0" borderId="41" xfId="1" applyNumberFormat="1" applyFont="1" applyBorder="1"/>
    <xf numFmtId="171" fontId="24" fillId="0" borderId="0" xfId="1" applyNumberFormat="1" applyFont="1"/>
    <xf numFmtId="49" fontId="25" fillId="0" borderId="42" xfId="2" applyNumberFormat="1" applyFont="1" applyBorder="1"/>
    <xf numFmtId="49" fontId="25" fillId="0" borderId="43" xfId="2" applyNumberFormat="1" applyFont="1" applyBorder="1"/>
    <xf numFmtId="49" fontId="25" fillId="0" borderId="44" xfId="3" applyNumberFormat="1" applyFont="1" applyBorder="1"/>
    <xf numFmtId="49" fontId="33" fillId="0" borderId="27" xfId="3" applyNumberFormat="1" applyFont="1" applyBorder="1"/>
    <xf numFmtId="49" fontId="33" fillId="0" borderId="2" xfId="3" applyNumberFormat="1" applyFont="1" applyBorder="1"/>
    <xf numFmtId="49" fontId="33" fillId="0" borderId="13" xfId="3" applyNumberFormat="1" applyFont="1" applyBorder="1"/>
    <xf numFmtId="7" fontId="1" fillId="0" borderId="0" xfId="1" applyNumberFormat="1" applyAlignment="1">
      <alignment horizontal="right"/>
    </xf>
    <xf numFmtId="5" fontId="7" fillId="0" borderId="0" xfId="1" applyNumberFormat="1" applyFont="1"/>
    <xf numFmtId="170" fontId="30" fillId="0" borderId="0" xfId="1" applyNumberFormat="1" applyFont="1"/>
    <xf numFmtId="4" fontId="30" fillId="0" borderId="0" xfId="1" applyNumberFormat="1" applyFont="1"/>
    <xf numFmtId="164" fontId="30" fillId="0" borderId="0" xfId="1" applyNumberFormat="1" applyFont="1"/>
    <xf numFmtId="176" fontId="24" fillId="0" borderId="0" xfId="1" applyNumberFormat="1" applyFont="1" applyProtection="1">
      <protection locked="0"/>
    </xf>
    <xf numFmtId="174" fontId="24" fillId="0" borderId="0" xfId="1" applyNumberFormat="1" applyFont="1" applyProtection="1">
      <protection locked="0"/>
    </xf>
    <xf numFmtId="178" fontId="25" fillId="0" borderId="0" xfId="1" applyNumberFormat="1" applyFont="1"/>
    <xf numFmtId="174" fontId="24" fillId="0" borderId="36" xfId="1" applyNumberFormat="1" applyFont="1" applyBorder="1"/>
    <xf numFmtId="177" fontId="1" fillId="0" borderId="0" xfId="1" applyNumberFormat="1"/>
    <xf numFmtId="174" fontId="1" fillId="0" borderId="0" xfId="1" applyNumberFormat="1"/>
    <xf numFmtId="177" fontId="1" fillId="0" borderId="0" xfId="1" applyNumberFormat="1" applyProtection="1">
      <protection locked="0"/>
    </xf>
    <xf numFmtId="174" fontId="1" fillId="0" borderId="0" xfId="1" applyNumberFormat="1" applyProtection="1">
      <protection locked="0"/>
    </xf>
    <xf numFmtId="174" fontId="1" fillId="0" borderId="19" xfId="1" applyNumberFormat="1" applyBorder="1" applyProtection="1">
      <protection locked="0"/>
    </xf>
    <xf numFmtId="177" fontId="1" fillId="0" borderId="40" xfId="1" applyNumberFormat="1" applyBorder="1" applyProtection="1">
      <protection locked="0"/>
    </xf>
    <xf numFmtId="174" fontId="24" fillId="0" borderId="0" xfId="0" applyNumberFormat="1" applyFont="1" applyAlignment="1">
      <alignment horizontal="right"/>
    </xf>
    <xf numFmtId="175" fontId="24" fillId="3" borderId="0" xfId="4" applyNumberFormat="1" applyFont="1" applyFill="1" applyBorder="1"/>
    <xf numFmtId="49" fontId="33" fillId="0" borderId="2" xfId="3" applyNumberFormat="1" applyFont="1" applyFill="1" applyBorder="1"/>
    <xf numFmtId="170" fontId="1" fillId="0" borderId="0" xfId="1" applyNumberFormat="1" applyFill="1" applyProtection="1">
      <protection locked="0"/>
    </xf>
    <xf numFmtId="4" fontId="1" fillId="0" borderId="0" xfId="1" applyNumberFormat="1" applyFill="1" applyProtection="1">
      <protection locked="0"/>
    </xf>
    <xf numFmtId="170" fontId="1" fillId="0" borderId="0" xfId="1" applyNumberFormat="1" applyFill="1"/>
    <xf numFmtId="173" fontId="1" fillId="0" borderId="0" xfId="1" applyNumberFormat="1" applyFill="1"/>
    <xf numFmtId="7" fontId="1" fillId="0" borderId="0" xfId="1" applyNumberFormat="1" applyFill="1"/>
    <xf numFmtId="177" fontId="1" fillId="0" borderId="0" xfId="1" applyNumberFormat="1" applyFill="1" applyProtection="1">
      <protection locked="0"/>
    </xf>
    <xf numFmtId="164" fontId="3" fillId="0" borderId="1" xfId="1" applyNumberFormat="1" applyFont="1" applyFill="1" applyBorder="1"/>
    <xf numFmtId="0" fontId="3" fillId="0" borderId="1" xfId="1" applyFont="1" applyFill="1" applyBorder="1"/>
    <xf numFmtId="0" fontId="3" fillId="0" borderId="0" xfId="1" applyFont="1" applyFill="1"/>
    <xf numFmtId="0" fontId="1" fillId="0" borderId="0" xfId="1" applyFill="1"/>
  </cellXfs>
  <cellStyles count="5">
    <cellStyle name="Comma" xfId="4" builtinId="3"/>
    <cellStyle name="Normal" xfId="0" builtinId="0"/>
    <cellStyle name="Normal_Stevens Co Wksheet" xfId="1" xr:uid="{00000000-0005-0000-0000-000001000000}"/>
    <cellStyle name="Normal_Stevens Co Wksheet 2" xfId="3" xr:uid="{6A53CF3A-7BB4-4B55-87D9-CD0929E550A2}"/>
    <cellStyle name="Normal_Stevens Co Wksheet 3" xfId="2" xr:uid="{6436AB86-D85F-4286-AF34-2075A7FF79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U56"/>
  <sheetViews>
    <sheetView zoomScale="80" zoomScaleNormal="80" zoomScaleSheetLayoutView="40" workbookViewId="0">
      <selection activeCell="F27" sqref="F27"/>
    </sheetView>
  </sheetViews>
  <sheetFormatPr defaultColWidth="12.5703125" defaultRowHeight="15" x14ac:dyDescent="0.2"/>
  <cols>
    <col min="1" max="1" width="48.42578125" style="2" customWidth="1"/>
    <col min="2" max="2" width="34.140625" style="2" customWidth="1"/>
    <col min="3" max="3" width="22.85546875" style="2" customWidth="1"/>
    <col min="4" max="4" width="28.5703125" style="2" bestFit="1" customWidth="1"/>
    <col min="5" max="5" width="15.85546875" style="2" bestFit="1" customWidth="1"/>
    <col min="6" max="6" width="22.85546875" style="2" customWidth="1"/>
    <col min="7" max="7" width="31.85546875" style="2" customWidth="1"/>
    <col min="8" max="8" width="22.85546875" style="2" customWidth="1"/>
    <col min="9" max="9" width="21.5703125" style="2" customWidth="1"/>
    <col min="10" max="10" width="20.140625" style="2" customWidth="1"/>
    <col min="11" max="11" width="21.5703125" style="2" customWidth="1"/>
    <col min="12" max="12" width="24.85546875" style="2" bestFit="1" customWidth="1"/>
    <col min="13" max="13" width="34.42578125" style="2" customWidth="1"/>
    <col min="14" max="14" width="23.5703125" style="2" customWidth="1"/>
    <col min="15" max="15" width="7.5703125" style="2" customWidth="1"/>
    <col min="16" max="16" width="3.5703125" style="2" customWidth="1"/>
    <col min="17" max="17" width="15.140625" style="2" customWidth="1"/>
    <col min="18" max="18" width="16.42578125" style="2" customWidth="1"/>
    <col min="19" max="19" width="15.140625" style="2" customWidth="1"/>
    <col min="20" max="20" width="16.42578125" style="2" customWidth="1"/>
    <col min="21" max="21" width="15.140625" style="2" customWidth="1"/>
    <col min="22" max="204" width="12.5703125" style="2"/>
    <col min="205" max="206" width="2.42578125" style="2" customWidth="1"/>
    <col min="207" max="16384" width="12.5703125" style="2"/>
  </cols>
  <sheetData>
    <row r="1" spans="1:15" ht="20.25" x14ac:dyDescent="0.3">
      <c r="A1" s="124"/>
      <c r="B1" s="124"/>
      <c r="C1" s="124"/>
      <c r="D1" s="124"/>
      <c r="E1" s="124"/>
      <c r="F1" s="124"/>
      <c r="G1" s="90"/>
      <c r="H1" s="90"/>
      <c r="I1" s="90"/>
      <c r="J1" s="90"/>
      <c r="K1" s="90"/>
    </row>
    <row r="2" spans="1:15" ht="20.25" x14ac:dyDescent="0.3">
      <c r="A2" s="125" t="s">
        <v>94</v>
      </c>
      <c r="B2" s="124"/>
      <c r="C2" s="124"/>
      <c r="D2" s="124"/>
      <c r="E2" s="124"/>
      <c r="F2" s="126" t="s">
        <v>0</v>
      </c>
      <c r="G2" s="90"/>
      <c r="H2" s="90"/>
      <c r="I2" s="90"/>
      <c r="J2" s="90"/>
      <c r="K2" s="90"/>
    </row>
    <row r="3" spans="1:15" ht="21" thickBot="1" x14ac:dyDescent="0.35">
      <c r="A3" s="124" t="s">
        <v>1</v>
      </c>
      <c r="B3" s="124"/>
      <c r="C3" s="124"/>
      <c r="D3" s="124"/>
      <c r="E3" s="124"/>
      <c r="F3" s="124"/>
      <c r="G3" s="90"/>
      <c r="H3" s="127"/>
      <c r="I3" s="128"/>
      <c r="J3" s="128"/>
      <c r="K3" s="90"/>
    </row>
    <row r="4" spans="1:15" x14ac:dyDescent="0.2">
      <c r="A4" s="90"/>
      <c r="B4" s="90"/>
      <c r="C4" s="90"/>
      <c r="D4" s="90"/>
      <c r="E4" s="90"/>
      <c r="F4" s="129" t="s">
        <v>3</v>
      </c>
      <c r="G4" s="172" t="s">
        <v>95</v>
      </c>
      <c r="H4" s="90"/>
      <c r="I4" s="130" t="s">
        <v>2</v>
      </c>
      <c r="J4" s="130" t="s">
        <v>98</v>
      </c>
      <c r="K4" s="90"/>
    </row>
    <row r="5" spans="1:15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5" ht="19.5" thickBot="1" x14ac:dyDescent="0.3">
      <c r="A6" s="131" t="s">
        <v>92</v>
      </c>
      <c r="B6" s="90"/>
      <c r="C6" s="90"/>
      <c r="D6" s="90"/>
      <c r="E6" s="90"/>
      <c r="F6" s="90"/>
      <c r="G6" s="173">
        <v>1600393122.4000001</v>
      </c>
      <c r="H6" s="90"/>
      <c r="I6" s="90"/>
      <c r="J6" s="90"/>
      <c r="K6" s="90"/>
    </row>
    <row r="7" spans="1:15" ht="19.5" thickBot="1" x14ac:dyDescent="0.3">
      <c r="A7" s="132" t="s">
        <v>74</v>
      </c>
      <c r="B7" s="90"/>
      <c r="C7" s="90"/>
      <c r="D7" s="90"/>
      <c r="E7" s="90"/>
      <c r="F7" s="90"/>
      <c r="G7" s="174">
        <v>162687006.15000001</v>
      </c>
      <c r="H7" s="90"/>
      <c r="I7" s="90"/>
      <c r="J7" s="90"/>
      <c r="K7" s="90"/>
    </row>
    <row r="8" spans="1:15" ht="19.5" thickBot="1" x14ac:dyDescent="0.3">
      <c r="A8" s="132" t="s">
        <v>73</v>
      </c>
      <c r="B8" s="90"/>
      <c r="C8" s="90"/>
      <c r="D8" s="90"/>
      <c r="E8" s="90"/>
      <c r="F8" s="90"/>
      <c r="G8" s="174">
        <v>143.15</v>
      </c>
      <c r="H8" s="90"/>
      <c r="I8" s="90"/>
      <c r="J8" s="90"/>
      <c r="K8" s="90"/>
    </row>
    <row r="9" spans="1:15" ht="19.5" thickBot="1" x14ac:dyDescent="0.3">
      <c r="A9" s="132"/>
      <c r="B9" s="90"/>
      <c r="C9" s="90"/>
      <c r="D9" s="90"/>
      <c r="E9" s="90"/>
      <c r="F9" s="90"/>
      <c r="G9" s="133"/>
      <c r="H9" s="90"/>
      <c r="I9" s="90"/>
      <c r="J9" s="90"/>
      <c r="K9" s="90"/>
    </row>
    <row r="10" spans="1:15" ht="21" thickBot="1" x14ac:dyDescent="0.35">
      <c r="A10" s="134"/>
      <c r="B10" s="135" t="s">
        <v>80</v>
      </c>
      <c r="C10" s="135"/>
      <c r="D10" s="135"/>
      <c r="E10" s="136"/>
      <c r="F10" s="135"/>
      <c r="G10" s="135"/>
      <c r="H10" s="135"/>
      <c r="I10" s="137" t="s">
        <v>81</v>
      </c>
      <c r="J10" s="138" t="s">
        <v>4</v>
      </c>
      <c r="K10" s="139"/>
      <c r="L10" s="5"/>
    </row>
    <row r="11" spans="1:15" s="29" customFormat="1" ht="16.5" thickTop="1" x14ac:dyDescent="0.25">
      <c r="A11" s="140"/>
      <c r="B11" s="141" t="s">
        <v>78</v>
      </c>
      <c r="C11" s="141" t="s">
        <v>54</v>
      </c>
      <c r="D11" s="141" t="s">
        <v>57</v>
      </c>
      <c r="E11" s="141" t="s">
        <v>5</v>
      </c>
      <c r="F11" s="141" t="s">
        <v>6</v>
      </c>
      <c r="G11" s="141" t="s">
        <v>7</v>
      </c>
      <c r="H11" s="142" t="s">
        <v>8</v>
      </c>
      <c r="I11" s="143" t="s">
        <v>9</v>
      </c>
      <c r="J11" s="144" t="s">
        <v>10</v>
      </c>
      <c r="K11" s="145"/>
      <c r="L11" s="28"/>
    </row>
    <row r="12" spans="1:15" s="29" customFormat="1" ht="15.75" x14ac:dyDescent="0.25">
      <c r="A12" s="146" t="s">
        <v>14</v>
      </c>
      <c r="B12" s="147" t="s">
        <v>15</v>
      </c>
      <c r="C12" s="147" t="s">
        <v>55</v>
      </c>
      <c r="D12" s="147" t="s">
        <v>58</v>
      </c>
      <c r="E12" s="147" t="s">
        <v>16</v>
      </c>
      <c r="F12" s="147" t="s">
        <v>62</v>
      </c>
      <c r="G12" s="147" t="s">
        <v>41</v>
      </c>
      <c r="H12" s="148" t="s">
        <v>18</v>
      </c>
      <c r="I12" s="149" t="s">
        <v>70</v>
      </c>
      <c r="J12" s="150" t="s">
        <v>19</v>
      </c>
      <c r="K12" s="145"/>
      <c r="L12" s="28"/>
    </row>
    <row r="13" spans="1:15" s="29" customFormat="1" ht="16.5" thickBot="1" x14ac:dyDescent="0.3">
      <c r="A13" s="151" t="s">
        <v>20</v>
      </c>
      <c r="B13" s="151" t="s">
        <v>77</v>
      </c>
      <c r="C13" s="151" t="s">
        <v>56</v>
      </c>
      <c r="D13" s="151" t="s">
        <v>59</v>
      </c>
      <c r="E13" s="151" t="s">
        <v>21</v>
      </c>
      <c r="F13" s="151" t="s">
        <v>22</v>
      </c>
      <c r="G13" s="151" t="s">
        <v>96</v>
      </c>
      <c r="H13" s="152" t="s">
        <v>23</v>
      </c>
      <c r="I13" s="153" t="s">
        <v>24</v>
      </c>
      <c r="J13" s="154" t="s">
        <v>71</v>
      </c>
      <c r="K13" s="155"/>
      <c r="L13" s="31"/>
      <c r="M13" s="32"/>
      <c r="N13" s="32"/>
      <c r="O13" s="32"/>
    </row>
    <row r="14" spans="1:15" ht="15.75" thickTop="1" x14ac:dyDescent="0.2">
      <c r="A14" s="208" t="s">
        <v>99</v>
      </c>
      <c r="B14" s="157">
        <v>701630.99</v>
      </c>
      <c r="C14" s="177">
        <v>714</v>
      </c>
      <c r="D14" s="157">
        <f t="shared" ref="D14:D34" si="0">C14*$G$8+B14</f>
        <v>803840.09</v>
      </c>
      <c r="E14" s="156">
        <f t="shared" ref="E14:E34" si="1">D14/$G$7</f>
        <v>4.9410220829735263E-3</v>
      </c>
      <c r="F14" s="157">
        <f t="shared" ref="F14:F26" si="2">$G$6*E14</f>
        <v>7907577.7592173545</v>
      </c>
      <c r="G14" s="181">
        <v>0</v>
      </c>
      <c r="H14" s="157">
        <f t="shared" ref="H14:H34" si="3">(F14*G14)/1000</f>
        <v>0</v>
      </c>
      <c r="I14" s="170">
        <f t="shared" ref="I14:I34" si="4">H14/2</f>
        <v>0</v>
      </c>
      <c r="J14" s="183">
        <f t="shared" ref="J14:J34" si="5">H14/$H$37</f>
        <v>0</v>
      </c>
      <c r="K14" s="159"/>
      <c r="L14" s="5"/>
    </row>
    <row r="15" spans="1:15" x14ac:dyDescent="0.2">
      <c r="A15" s="209" t="s">
        <v>115</v>
      </c>
      <c r="B15" s="175">
        <v>2056572.87</v>
      </c>
      <c r="C15" s="178">
        <v>147</v>
      </c>
      <c r="D15" s="157">
        <f t="shared" si="0"/>
        <v>2077615.9200000002</v>
      </c>
      <c r="E15" s="156">
        <f>D15/$G$7</f>
        <v>1.2770632204543768E-2</v>
      </c>
      <c r="F15" s="157">
        <f t="shared" si="2"/>
        <v>20438031.948851798</v>
      </c>
      <c r="G15" s="229">
        <v>0.26656940740000001</v>
      </c>
      <c r="H15" s="157">
        <f t="shared" si="3"/>
        <v>5448.1540650276911</v>
      </c>
      <c r="I15" s="170">
        <f t="shared" si="4"/>
        <v>2724.0770325138456</v>
      </c>
      <c r="J15" s="183">
        <f t="shared" si="5"/>
        <v>8.1881073340940805E-3</v>
      </c>
      <c r="K15" s="160"/>
      <c r="L15" s="5"/>
      <c r="O15" s="7"/>
    </row>
    <row r="16" spans="1:15" x14ac:dyDescent="0.2">
      <c r="A16" s="209" t="s">
        <v>100</v>
      </c>
      <c r="B16" s="175">
        <v>335662.07</v>
      </c>
      <c r="C16" s="178">
        <v>360</v>
      </c>
      <c r="D16" s="157">
        <f t="shared" si="0"/>
        <v>387196.07</v>
      </c>
      <c r="E16" s="156">
        <f t="shared" si="1"/>
        <v>2.3800061182698211E-3</v>
      </c>
      <c r="F16" s="157">
        <f t="shared" si="2"/>
        <v>3808945.422948943</v>
      </c>
      <c r="G16" s="182">
        <v>0</v>
      </c>
      <c r="H16" s="157">
        <f t="shared" si="3"/>
        <v>0</v>
      </c>
      <c r="I16" s="170">
        <f t="shared" si="4"/>
        <v>0</v>
      </c>
      <c r="J16" s="183">
        <f t="shared" si="5"/>
        <v>0</v>
      </c>
      <c r="K16" s="160"/>
      <c r="L16" s="5"/>
      <c r="O16" s="7"/>
    </row>
    <row r="17" spans="1:15" x14ac:dyDescent="0.2">
      <c r="A17" s="209" t="s">
        <v>101</v>
      </c>
      <c r="B17" s="175">
        <v>10638180.85</v>
      </c>
      <c r="C17" s="178">
        <v>19768</v>
      </c>
      <c r="D17" s="157">
        <f t="shared" si="0"/>
        <v>13467970.050000001</v>
      </c>
      <c r="E17" s="156">
        <f t="shared" si="1"/>
        <v>8.2784546650162813E-2</v>
      </c>
      <c r="F17" s="157">
        <f t="shared" si="2"/>
        <v>132487819.09992254</v>
      </c>
      <c r="G17" s="182">
        <v>0</v>
      </c>
      <c r="H17" s="157">
        <f t="shared" si="3"/>
        <v>0</v>
      </c>
      <c r="I17" s="170">
        <f t="shared" si="4"/>
        <v>0</v>
      </c>
      <c r="J17" s="183">
        <f t="shared" si="5"/>
        <v>0</v>
      </c>
      <c r="K17" s="160"/>
      <c r="L17" s="5"/>
      <c r="O17" s="7"/>
    </row>
    <row r="18" spans="1:15" x14ac:dyDescent="0.2">
      <c r="A18" s="209" t="s">
        <v>102</v>
      </c>
      <c r="B18" s="175">
        <v>9580142.0999999996</v>
      </c>
      <c r="C18" s="178">
        <v>65514</v>
      </c>
      <c r="D18" s="157">
        <f t="shared" si="0"/>
        <v>18958471.199999999</v>
      </c>
      <c r="E18" s="156">
        <f t="shared" si="1"/>
        <v>0.11653340760675125</v>
      </c>
      <c r="F18" s="157">
        <f t="shared" si="2"/>
        <v>186499264.06368056</v>
      </c>
      <c r="G18" s="182">
        <v>0</v>
      </c>
      <c r="H18" s="157">
        <f t="shared" si="3"/>
        <v>0</v>
      </c>
      <c r="I18" s="170">
        <f t="shared" si="4"/>
        <v>0</v>
      </c>
      <c r="J18" s="183">
        <f t="shared" si="5"/>
        <v>0</v>
      </c>
      <c r="K18" s="160"/>
      <c r="L18" s="5"/>
      <c r="O18" s="7"/>
    </row>
    <row r="19" spans="1:15" x14ac:dyDescent="0.2">
      <c r="A19" s="209" t="s">
        <v>116</v>
      </c>
      <c r="B19" s="175">
        <v>4862654.9400000004</v>
      </c>
      <c r="C19" s="178">
        <v>6691</v>
      </c>
      <c r="D19" s="157">
        <f t="shared" si="0"/>
        <v>5820471.5900000008</v>
      </c>
      <c r="E19" s="156">
        <f t="shared" si="1"/>
        <v>3.5777114151534839E-2</v>
      </c>
      <c r="F19" s="157">
        <f t="shared" si="2"/>
        <v>57257447.427436069</v>
      </c>
      <c r="G19" s="230">
        <v>0.66064978731000001</v>
      </c>
      <c r="H19" s="157">
        <f t="shared" si="3"/>
        <v>37827.120464849148</v>
      </c>
      <c r="I19" s="170">
        <f t="shared" si="4"/>
        <v>18913.560232424574</v>
      </c>
      <c r="J19" s="183">
        <f t="shared" si="5"/>
        <v>5.6850911117602057E-2</v>
      </c>
      <c r="K19" s="160"/>
      <c r="L19" s="5"/>
      <c r="O19" s="7"/>
    </row>
    <row r="20" spans="1:15" x14ac:dyDescent="0.2">
      <c r="A20" s="209" t="s">
        <v>104</v>
      </c>
      <c r="B20" s="175">
        <v>2971019.89</v>
      </c>
      <c r="C20" s="178">
        <v>1894</v>
      </c>
      <c r="D20" s="157">
        <f t="shared" si="0"/>
        <v>3242145.99</v>
      </c>
      <c r="E20" s="156">
        <f t="shared" si="1"/>
        <v>1.9928733503219612E-2</v>
      </c>
      <c r="F20" s="157">
        <f t="shared" si="2"/>
        <v>31893808.036695126</v>
      </c>
      <c r="G20" s="182">
        <v>0</v>
      </c>
      <c r="H20" s="157">
        <f t="shared" si="3"/>
        <v>0</v>
      </c>
      <c r="I20" s="170">
        <f t="shared" si="4"/>
        <v>0</v>
      </c>
      <c r="J20" s="183">
        <f t="shared" si="5"/>
        <v>0</v>
      </c>
      <c r="K20" s="160"/>
      <c r="L20" s="5"/>
      <c r="O20" s="7"/>
    </row>
    <row r="21" spans="1:15" x14ac:dyDescent="0.2">
      <c r="A21" s="209" t="s">
        <v>117</v>
      </c>
      <c r="B21" s="175">
        <v>2971019.89</v>
      </c>
      <c r="C21" s="178">
        <v>1894</v>
      </c>
      <c r="D21" s="157">
        <f t="shared" si="0"/>
        <v>3242145.99</v>
      </c>
      <c r="E21" s="156">
        <f t="shared" si="1"/>
        <v>1.9928733503219612E-2</v>
      </c>
      <c r="F21" s="157">
        <f t="shared" si="2"/>
        <v>31893808.036695126</v>
      </c>
      <c r="G21" s="220">
        <v>0.17883397163299999</v>
      </c>
      <c r="H21" s="157">
        <f t="shared" si="3"/>
        <v>5703.6963617026831</v>
      </c>
      <c r="I21" s="170">
        <f t="shared" si="4"/>
        <v>2851.8481808513416</v>
      </c>
      <c r="J21" s="183">
        <f t="shared" si="5"/>
        <v>8.5721654441624322E-3</v>
      </c>
      <c r="K21" s="160"/>
      <c r="L21" s="5"/>
      <c r="O21" s="7"/>
    </row>
    <row r="22" spans="1:15" x14ac:dyDescent="0.2">
      <c r="A22" s="209" t="s">
        <v>118</v>
      </c>
      <c r="B22" s="175">
        <v>12665894.68</v>
      </c>
      <c r="C22" s="178">
        <v>3758</v>
      </c>
      <c r="D22" s="157">
        <f t="shared" si="0"/>
        <v>13203852.379999999</v>
      </c>
      <c r="E22" s="156">
        <f t="shared" si="1"/>
        <v>8.1161075444623018E-2</v>
      </c>
      <c r="F22" s="157">
        <f t="shared" si="2"/>
        <v>129889626.94816221</v>
      </c>
      <c r="G22" s="220">
        <v>0.56700623801899996</v>
      </c>
      <c r="H22" s="157">
        <f t="shared" si="3"/>
        <v>73648.228733568772</v>
      </c>
      <c r="I22" s="170">
        <f t="shared" si="4"/>
        <v>36824.114366784386</v>
      </c>
      <c r="J22" s="183">
        <f t="shared" si="5"/>
        <v>0.11068695830526368</v>
      </c>
      <c r="K22" s="160"/>
      <c r="L22" s="5"/>
      <c r="O22" s="7"/>
    </row>
    <row r="23" spans="1:15" x14ac:dyDescent="0.2">
      <c r="A23" s="209" t="s">
        <v>105</v>
      </c>
      <c r="B23" s="175">
        <v>6634518.2199999997</v>
      </c>
      <c r="C23" s="178">
        <v>1537</v>
      </c>
      <c r="D23" s="157">
        <f t="shared" si="0"/>
        <v>6854539.7699999996</v>
      </c>
      <c r="E23" s="156">
        <f t="shared" si="1"/>
        <v>4.2133295904898546E-2</v>
      </c>
      <c r="F23" s="157">
        <f t="shared" si="2"/>
        <v>67429836.990243718</v>
      </c>
      <c r="G23" s="182">
        <v>0</v>
      </c>
      <c r="H23" s="157">
        <f t="shared" si="3"/>
        <v>0</v>
      </c>
      <c r="I23" s="170">
        <f t="shared" si="4"/>
        <v>0</v>
      </c>
      <c r="J23" s="183">
        <f t="shared" si="5"/>
        <v>0</v>
      </c>
      <c r="K23" s="160"/>
      <c r="L23" s="5"/>
      <c r="O23" s="7"/>
    </row>
    <row r="24" spans="1:15" x14ac:dyDescent="0.2">
      <c r="A24" s="209" t="s">
        <v>119</v>
      </c>
      <c r="B24" s="175">
        <v>13689026.18</v>
      </c>
      <c r="C24" s="178">
        <v>10741</v>
      </c>
      <c r="D24" s="157">
        <f t="shared" si="0"/>
        <v>15226600.33</v>
      </c>
      <c r="E24" s="156">
        <f t="shared" si="1"/>
        <v>9.3594446725270938E-2</v>
      </c>
      <c r="F24" s="157">
        <f t="shared" si="2"/>
        <v>149787908.83395681</v>
      </c>
      <c r="G24" s="182">
        <v>0</v>
      </c>
      <c r="H24" s="157">
        <f t="shared" si="3"/>
        <v>0</v>
      </c>
      <c r="I24" s="170">
        <f t="shared" si="4"/>
        <v>0</v>
      </c>
      <c r="J24" s="183">
        <f t="shared" si="5"/>
        <v>0</v>
      </c>
      <c r="K24" s="160"/>
      <c r="L24" s="5"/>
      <c r="O24" s="7"/>
    </row>
    <row r="25" spans="1:15" x14ac:dyDescent="0.2">
      <c r="A25" s="209" t="s">
        <v>107</v>
      </c>
      <c r="B25" s="175">
        <v>9824118.5999999996</v>
      </c>
      <c r="C25" s="178">
        <v>17163</v>
      </c>
      <c r="D25" s="157">
        <f t="shared" si="0"/>
        <v>12281002.050000001</v>
      </c>
      <c r="E25" s="156">
        <f t="shared" si="1"/>
        <v>7.5488524502545229E-2</v>
      </c>
      <c r="F25" s="157">
        <f t="shared" si="2"/>
        <v>120811315.43399727</v>
      </c>
      <c r="G25" s="182">
        <v>0.54270600000000002</v>
      </c>
      <c r="H25" s="157">
        <f t="shared" si="3"/>
        <v>65565.025753922921</v>
      </c>
      <c r="I25" s="170">
        <f t="shared" si="4"/>
        <v>32782.51287696146</v>
      </c>
      <c r="J25" s="183">
        <f t="shared" si="5"/>
        <v>9.8538598914058959E-2</v>
      </c>
      <c r="K25" s="160"/>
      <c r="L25" s="5"/>
      <c r="O25" s="7"/>
    </row>
    <row r="26" spans="1:15" x14ac:dyDescent="0.2">
      <c r="A26" s="209" t="s">
        <v>108</v>
      </c>
      <c r="B26" s="175">
        <v>5344380.5999999996</v>
      </c>
      <c r="C26" s="178">
        <v>156</v>
      </c>
      <c r="D26" s="157">
        <f t="shared" si="0"/>
        <v>5366712</v>
      </c>
      <c r="E26" s="156">
        <f t="shared" si="1"/>
        <v>3.2987957225371803E-2</v>
      </c>
      <c r="F26" s="157">
        <f t="shared" si="2"/>
        <v>52793699.865510426</v>
      </c>
      <c r="G26" s="220">
        <v>0.63015949442899999</v>
      </c>
      <c r="H26" s="157">
        <f t="shared" si="3"/>
        <v>33268.451216286412</v>
      </c>
      <c r="I26" s="170">
        <f t="shared" si="4"/>
        <v>16634.225608143206</v>
      </c>
      <c r="J26" s="183">
        <f t="shared" si="5"/>
        <v>4.9999623018487704E-2</v>
      </c>
      <c r="K26" s="160"/>
      <c r="L26" s="5"/>
      <c r="O26" s="7"/>
    </row>
    <row r="27" spans="1:15" x14ac:dyDescent="0.2">
      <c r="A27" s="209" t="s">
        <v>109</v>
      </c>
      <c r="B27" s="175">
        <v>12497109.84</v>
      </c>
      <c r="C27" s="178">
        <v>284976</v>
      </c>
      <c r="D27" s="157">
        <f t="shared" si="0"/>
        <v>53291424.239999995</v>
      </c>
      <c r="E27" s="156">
        <f>D27/$G$7</f>
        <v>0.32757025592360128</v>
      </c>
      <c r="F27" s="157">
        <v>408722913</v>
      </c>
      <c r="G27" s="220">
        <v>0.80269079358600004</v>
      </c>
      <c r="H27" s="157">
        <f>(F27*G27)/1000</f>
        <v>328078.11939275166</v>
      </c>
      <c r="I27" s="170">
        <f t="shared" si="4"/>
        <v>164039.05969637583</v>
      </c>
      <c r="J27" s="183">
        <f t="shared" si="5"/>
        <v>0.49307321773433171</v>
      </c>
      <c r="K27" s="160"/>
      <c r="L27" s="5"/>
      <c r="O27" s="7"/>
    </row>
    <row r="28" spans="1:15" x14ac:dyDescent="0.2">
      <c r="A28" s="209" t="s">
        <v>110</v>
      </c>
      <c r="B28" s="175">
        <v>1399939.9</v>
      </c>
      <c r="C28" s="178">
        <v>448</v>
      </c>
      <c r="D28" s="157">
        <f>C28*$G$8+B28</f>
        <v>1464071.0999999999</v>
      </c>
      <c r="E28" s="156">
        <f>D28/$G$7</f>
        <v>8.9993118359440651E-3</v>
      </c>
      <c r="F28" s="157">
        <f t="shared" ref="F28:F34" si="6">$G$6*E28</f>
        <v>14402436.768577799</v>
      </c>
      <c r="G28" s="219">
        <v>1.3328222999999999</v>
      </c>
      <c r="H28" s="157">
        <f>(F28*G28)/1000</f>
        <v>19195.888899500431</v>
      </c>
      <c r="I28" s="170">
        <f t="shared" si="4"/>
        <v>9597.9444497502154</v>
      </c>
      <c r="J28" s="183">
        <f t="shared" si="5"/>
        <v>2.8849771281505739E-2</v>
      </c>
      <c r="K28" s="160"/>
      <c r="L28" s="5"/>
      <c r="O28" s="7"/>
    </row>
    <row r="29" spans="1:15" x14ac:dyDescent="0.2">
      <c r="A29" s="209" t="s">
        <v>111</v>
      </c>
      <c r="B29" s="175">
        <v>6212938.3899999997</v>
      </c>
      <c r="C29" s="178">
        <v>8051</v>
      </c>
      <c r="D29" s="157">
        <f>C29*$G$8+B29</f>
        <v>7365439.04</v>
      </c>
      <c r="E29" s="156">
        <f>D29/$G$7</f>
        <v>4.5273677439296833E-2</v>
      </c>
      <c r="F29" s="157">
        <f t="shared" si="6"/>
        <v>72455681.999606699</v>
      </c>
      <c r="G29" s="220">
        <v>1.0354102502089999</v>
      </c>
      <c r="H29" s="157">
        <f>(F29*G29)/1000</f>
        <v>75021.355828276501</v>
      </c>
      <c r="I29" s="170">
        <f t="shared" si="4"/>
        <v>37510.67791413825</v>
      </c>
      <c r="J29" s="183">
        <f t="shared" si="5"/>
        <v>0.11275065031922336</v>
      </c>
      <c r="K29" s="160"/>
      <c r="L29" s="5"/>
      <c r="O29" s="7"/>
    </row>
    <row r="30" spans="1:15" x14ac:dyDescent="0.2">
      <c r="A30" s="209" t="s">
        <v>120</v>
      </c>
      <c r="B30" s="175">
        <v>21951.17</v>
      </c>
      <c r="C30" s="178">
        <v>783</v>
      </c>
      <c r="D30" s="157">
        <f>C30*$G$8+B30</f>
        <v>134037.62</v>
      </c>
      <c r="E30" s="156">
        <f>D30/$G$7</f>
        <v>8.2389874380265607E-4</v>
      </c>
      <c r="F30" s="157">
        <f t="shared" si="6"/>
        <v>1318561.8831357704</v>
      </c>
      <c r="G30" s="220">
        <v>0.81838244390899995</v>
      </c>
      <c r="H30" s="157">
        <f>(F30*G30)/1000</f>
        <v>1079.087896365905</v>
      </c>
      <c r="I30" s="170">
        <f t="shared" si="4"/>
        <v>539.54394818295248</v>
      </c>
      <c r="J30" s="183">
        <f t="shared" si="5"/>
        <v>1.6217763691895358E-3</v>
      </c>
      <c r="K30" s="160"/>
      <c r="L30" s="5"/>
      <c r="O30" s="7"/>
    </row>
    <row r="31" spans="1:15" x14ac:dyDescent="0.2">
      <c r="A31" s="209" t="s">
        <v>121</v>
      </c>
      <c r="B31" s="175">
        <v>21951.17</v>
      </c>
      <c r="C31" s="178">
        <v>783</v>
      </c>
      <c r="D31" s="157">
        <f>C31*$G$8+B31</f>
        <v>134037.62</v>
      </c>
      <c r="E31" s="156">
        <f t="shared" si="1"/>
        <v>8.2389874380265607E-4</v>
      </c>
      <c r="F31" s="157">
        <f t="shared" si="6"/>
        <v>1318561.8831357704</v>
      </c>
      <c r="G31" s="220">
        <v>2.1260560909940001</v>
      </c>
      <c r="H31" s="157">
        <f t="shared" si="3"/>
        <v>2803.3365229933238</v>
      </c>
      <c r="I31" s="170">
        <f t="shared" si="4"/>
        <v>1401.6682614966619</v>
      </c>
      <c r="J31" s="183">
        <f t="shared" si="5"/>
        <v>4.2131738695129518E-3</v>
      </c>
      <c r="K31" s="159"/>
      <c r="L31" s="5"/>
      <c r="O31" s="13"/>
    </row>
    <row r="32" spans="1:15" x14ac:dyDescent="0.2">
      <c r="A32" s="209" t="s">
        <v>112</v>
      </c>
      <c r="B32" s="175">
        <v>1019870.13</v>
      </c>
      <c r="C32" s="178">
        <v>5458</v>
      </c>
      <c r="D32" s="157">
        <f t="shared" si="0"/>
        <v>1801182.83</v>
      </c>
      <c r="E32" s="156">
        <f t="shared" si="1"/>
        <v>1.1071460915196146E-2</v>
      </c>
      <c r="F32" s="157">
        <f t="shared" si="6"/>
        <v>17718689.903600324</v>
      </c>
      <c r="G32" s="182">
        <v>0</v>
      </c>
      <c r="H32" s="157">
        <f t="shared" si="3"/>
        <v>0</v>
      </c>
      <c r="I32" s="170">
        <f t="shared" si="4"/>
        <v>0</v>
      </c>
      <c r="J32" s="183">
        <f t="shared" si="5"/>
        <v>0</v>
      </c>
      <c r="K32" s="161"/>
      <c r="L32" s="5"/>
      <c r="O32" s="13"/>
    </row>
    <row r="33" spans="1:21" x14ac:dyDescent="0.2">
      <c r="A33" s="209" t="s">
        <v>113</v>
      </c>
      <c r="B33" s="175">
        <v>5543483.7400000002</v>
      </c>
      <c r="C33" s="178">
        <v>190</v>
      </c>
      <c r="D33" s="157">
        <f t="shared" si="0"/>
        <v>5570682.2400000002</v>
      </c>
      <c r="E33" s="156">
        <f t="shared" si="1"/>
        <v>3.4241715867976218E-2</v>
      </c>
      <c r="F33" s="157">
        <f t="shared" si="6"/>
        <v>54800206.574284092</v>
      </c>
      <c r="G33" s="220">
        <v>0.179274265115</v>
      </c>
      <c r="H33" s="157">
        <f t="shared" si="3"/>
        <v>9824.2667617549723</v>
      </c>
      <c r="I33" s="170">
        <f t="shared" si="4"/>
        <v>4912.1333808774862</v>
      </c>
      <c r="J33" s="183">
        <f t="shared" si="5"/>
        <v>1.4765028625087851E-2</v>
      </c>
      <c r="K33" s="161"/>
      <c r="L33" s="5"/>
      <c r="O33" s="13"/>
    </row>
    <row r="34" spans="1:21" ht="15.75" thickBot="1" x14ac:dyDescent="0.25">
      <c r="A34" s="209" t="s">
        <v>114</v>
      </c>
      <c r="B34" s="176">
        <v>1910831.94</v>
      </c>
      <c r="C34" s="179">
        <v>3541</v>
      </c>
      <c r="D34" s="169">
        <f t="shared" si="0"/>
        <v>2417726.09</v>
      </c>
      <c r="E34" s="180">
        <f t="shared" si="1"/>
        <v>1.4861212012044883E-2</v>
      </c>
      <c r="F34" s="157">
        <f t="shared" si="6"/>
        <v>23783781.494604897</v>
      </c>
      <c r="G34" s="222">
        <v>0.33263461929999999</v>
      </c>
      <c r="H34" s="169">
        <f t="shared" si="3"/>
        <v>7911.3091029722846</v>
      </c>
      <c r="I34" s="166">
        <f t="shared" si="4"/>
        <v>3955.6545514861423</v>
      </c>
      <c r="J34" s="184">
        <f t="shared" si="5"/>
        <v>1.1890017667480072E-2</v>
      </c>
      <c r="K34" s="160"/>
      <c r="L34" s="5"/>
      <c r="O34" s="7"/>
    </row>
    <row r="35" spans="1:21" ht="15.75" thickTop="1" x14ac:dyDescent="0.2">
      <c r="A35" s="91" t="s">
        <v>25</v>
      </c>
      <c r="B35" s="162"/>
      <c r="C35" s="162"/>
      <c r="D35" s="162"/>
      <c r="E35" s="163"/>
      <c r="F35" s="162"/>
      <c r="G35" s="221"/>
      <c r="H35" s="90"/>
      <c r="I35" s="162"/>
      <c r="J35" s="183">
        <f>SUM(J14:J34)</f>
        <v>1.0000000000000002</v>
      </c>
      <c r="K35" s="158"/>
      <c r="L35" s="11"/>
      <c r="M35" s="11"/>
      <c r="N35" s="5"/>
      <c r="O35" s="12"/>
      <c r="R35" s="13"/>
      <c r="S35" s="7"/>
      <c r="U35" s="13"/>
    </row>
    <row r="36" spans="1:21" ht="15.75" x14ac:dyDescent="0.25">
      <c r="A36" s="90"/>
      <c r="B36" s="216">
        <f>SUM(B14:B35)</f>
        <v>110902898.16</v>
      </c>
      <c r="C36" s="217">
        <f>SUM(C14:C35)</f>
        <v>434567</v>
      </c>
      <c r="D36" s="216">
        <f>SUM(D14:D35)</f>
        <v>173111164.21000001</v>
      </c>
      <c r="E36" s="218"/>
      <c r="F36" s="216">
        <f>SUM(F14:F35)</f>
        <v>1587419923.3742633</v>
      </c>
      <c r="G36" s="90"/>
      <c r="H36" s="90"/>
      <c r="I36" s="90"/>
      <c r="J36" s="90"/>
      <c r="K36" s="90"/>
    </row>
    <row r="37" spans="1:21" ht="16.5" thickBot="1" x14ac:dyDescent="0.3">
      <c r="A37" s="126" t="s">
        <v>75</v>
      </c>
      <c r="B37" s="164"/>
      <c r="C37" s="164"/>
      <c r="D37" s="164"/>
      <c r="E37" s="156"/>
      <c r="F37" s="164"/>
      <c r="G37" s="165" t="s">
        <v>61</v>
      </c>
      <c r="H37" s="166">
        <f>SUM(H14:H34)</f>
        <v>665374.04099997261</v>
      </c>
      <c r="I37" s="90"/>
      <c r="J37" s="164"/>
      <c r="K37" s="90"/>
      <c r="L37" s="35"/>
      <c r="O37" s="4"/>
      <c r="P37" s="13"/>
      <c r="Q37" s="7"/>
      <c r="R37" s="7"/>
      <c r="S37" s="7"/>
    </row>
    <row r="38" spans="1:21" ht="15.75" x14ac:dyDescent="0.25">
      <c r="A38" s="126" t="s">
        <v>79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16"/>
      <c r="M38" s="16"/>
      <c r="N38" s="16"/>
    </row>
    <row r="39" spans="1:21" ht="15.75" x14ac:dyDescent="0.25">
      <c r="A39" s="126"/>
      <c r="B39" s="90"/>
      <c r="C39" s="90"/>
      <c r="D39" s="90"/>
      <c r="E39" s="167"/>
      <c r="F39" s="90"/>
      <c r="G39" s="90"/>
      <c r="H39" s="90"/>
      <c r="I39" s="90"/>
      <c r="J39" s="90"/>
      <c r="K39" s="90"/>
      <c r="L39" s="16"/>
      <c r="M39" s="16"/>
      <c r="N39" s="16"/>
    </row>
    <row r="40" spans="1:21" x14ac:dyDescent="0.2">
      <c r="A40" s="3"/>
      <c r="E40" s="17"/>
      <c r="L40" s="16"/>
      <c r="M40" s="16"/>
      <c r="N40" s="16"/>
    </row>
    <row r="41" spans="1:21" x14ac:dyDescent="0.2">
      <c r="A41" s="3"/>
      <c r="E41" s="17"/>
      <c r="L41" s="16"/>
      <c r="M41" s="16"/>
      <c r="N41" s="16"/>
    </row>
    <row r="42" spans="1:21" ht="18.75" x14ac:dyDescent="0.25">
      <c r="A42" s="1"/>
      <c r="E42" s="8"/>
      <c r="F42" s="13"/>
      <c r="L42" s="4"/>
      <c r="M42" s="4"/>
      <c r="N42" s="18"/>
      <c r="O42" s="4"/>
      <c r="P42" s="13"/>
      <c r="Q42" s="7"/>
      <c r="R42" s="7"/>
      <c r="S42" s="7"/>
    </row>
    <row r="43" spans="1:21" x14ac:dyDescent="0.2">
      <c r="A43" s="75"/>
      <c r="B43" s="71"/>
      <c r="C43" s="71"/>
      <c r="D43" s="71"/>
      <c r="E43" s="82"/>
      <c r="F43" s="71"/>
      <c r="G43" s="83"/>
      <c r="H43" s="72"/>
      <c r="I43" s="84"/>
      <c r="J43" s="72"/>
      <c r="K43" s="74"/>
      <c r="L43" s="74"/>
      <c r="M43" s="74"/>
      <c r="N43" s="75"/>
      <c r="O43" s="73"/>
    </row>
    <row r="44" spans="1:21" x14ac:dyDescent="0.2">
      <c r="A44" s="75"/>
      <c r="B44" s="71"/>
      <c r="C44" s="71"/>
      <c r="D44" s="71"/>
      <c r="E44" s="82"/>
      <c r="F44" s="71"/>
      <c r="G44" s="83"/>
      <c r="H44" s="72"/>
      <c r="I44" s="84"/>
      <c r="J44" s="72"/>
      <c r="K44" s="74"/>
      <c r="L44" s="74"/>
      <c r="M44" s="71"/>
      <c r="N44" s="74"/>
      <c r="O44" s="72"/>
    </row>
    <row r="45" spans="1:21" x14ac:dyDescent="0.2">
      <c r="A45" s="75"/>
      <c r="B45" s="71"/>
      <c r="C45" s="71"/>
      <c r="D45" s="71"/>
      <c r="E45" s="82"/>
      <c r="F45" s="71"/>
      <c r="G45" s="83"/>
      <c r="H45" s="72"/>
      <c r="I45" s="84"/>
      <c r="J45" s="72"/>
      <c r="K45" s="74"/>
      <c r="L45" s="74"/>
      <c r="M45" s="71"/>
      <c r="N45" s="74"/>
      <c r="O45" s="72"/>
    </row>
    <row r="46" spans="1:21" x14ac:dyDescent="0.2">
      <c r="A46" s="75"/>
      <c r="B46" s="71"/>
      <c r="C46" s="71"/>
      <c r="D46" s="71"/>
      <c r="E46" s="82"/>
      <c r="F46" s="71"/>
      <c r="G46" s="83"/>
      <c r="H46" s="72"/>
      <c r="I46" s="84"/>
      <c r="J46" s="72"/>
      <c r="K46" s="74"/>
      <c r="L46" s="74"/>
      <c r="M46" s="71"/>
      <c r="N46" s="74"/>
      <c r="O46" s="72"/>
    </row>
    <row r="47" spans="1:21" x14ac:dyDescent="0.2">
      <c r="A47" s="75"/>
      <c r="B47" s="71"/>
      <c r="C47" s="71"/>
      <c r="D47" s="71"/>
      <c r="E47" s="82"/>
      <c r="F47" s="71"/>
      <c r="G47" s="83"/>
      <c r="H47" s="72"/>
      <c r="I47" s="84"/>
      <c r="J47" s="72"/>
      <c r="K47" s="74"/>
      <c r="L47" s="74"/>
      <c r="M47" s="71"/>
      <c r="N47" s="74"/>
      <c r="O47" s="72"/>
    </row>
    <row r="48" spans="1:21" x14ac:dyDescent="0.2">
      <c r="A48" s="75"/>
      <c r="B48" s="71"/>
      <c r="C48" s="71"/>
      <c r="D48" s="71"/>
      <c r="E48" s="82"/>
      <c r="F48" s="71"/>
      <c r="G48" s="83"/>
      <c r="H48" s="72"/>
      <c r="I48" s="84"/>
      <c r="J48" s="72"/>
      <c r="K48" s="75"/>
      <c r="L48"/>
      <c r="M48" s="71"/>
      <c r="N48" s="74"/>
      <c r="O48" s="72"/>
    </row>
    <row r="49" spans="1:15" x14ac:dyDescent="0.2">
      <c r="A49" s="75"/>
      <c r="B49" s="71"/>
      <c r="C49" s="71"/>
      <c r="D49" s="71"/>
      <c r="E49" s="82"/>
      <c r="F49" s="71"/>
      <c r="G49" s="83"/>
      <c r="H49" s="72"/>
      <c r="I49" s="84"/>
      <c r="J49" s="72"/>
      <c r="K49" s="75"/>
      <c r="L49" s="75"/>
      <c r="M49" s="71"/>
      <c r="N49" s="74"/>
      <c r="O49" s="72"/>
    </row>
    <row r="50" spans="1:15" x14ac:dyDescent="0.2">
      <c r="A50" s="75"/>
      <c r="B50" s="71"/>
      <c r="C50" s="71"/>
      <c r="D50" s="71"/>
      <c r="E50" s="82"/>
      <c r="F50" s="71"/>
      <c r="G50" s="83"/>
      <c r="H50" s="72"/>
      <c r="I50" s="84"/>
      <c r="J50" s="72"/>
      <c r="K50" s="75"/>
      <c r="L50" s="75"/>
      <c r="M50" s="71"/>
      <c r="N50" s="74"/>
      <c r="O50" s="72"/>
    </row>
    <row r="51" spans="1:15" x14ac:dyDescent="0.2">
      <c r="A51" s="75"/>
      <c r="B51" s="71"/>
      <c r="C51" s="71"/>
      <c r="D51" s="71"/>
      <c r="E51" s="82"/>
      <c r="F51" s="71"/>
      <c r="G51" s="83"/>
      <c r="H51" s="72"/>
      <c r="I51" s="84"/>
      <c r="J51" s="72"/>
      <c r="K51" s="75"/>
      <c r="L51" s="75"/>
      <c r="M51" s="71"/>
      <c r="N51" s="74"/>
      <c r="O51" s="72"/>
    </row>
    <row r="52" spans="1:15" x14ac:dyDescent="0.2">
      <c r="A52" s="75"/>
      <c r="B52" s="71"/>
      <c r="C52" s="71"/>
      <c r="D52" s="71"/>
      <c r="E52" s="82"/>
      <c r="F52" s="71"/>
      <c r="G52" s="83"/>
      <c r="H52" s="72"/>
      <c r="I52" s="84"/>
      <c r="J52" s="72"/>
      <c r="K52" s="75"/>
      <c r="L52" s="75"/>
      <c r="M52" s="71"/>
      <c r="N52" s="74"/>
      <c r="O52" s="72"/>
    </row>
    <row r="53" spans="1:15" x14ac:dyDescent="0.2">
      <c r="A53" s="75"/>
      <c r="B53" s="71"/>
      <c r="C53" s="71"/>
      <c r="D53" s="71"/>
      <c r="E53" s="82"/>
      <c r="F53" s="71"/>
      <c r="G53" s="83"/>
      <c r="H53" s="72"/>
      <c r="I53" s="84"/>
      <c r="J53" s="72"/>
      <c r="K53" s="74"/>
      <c r="L53" s="74"/>
      <c r="M53" s="71"/>
      <c r="N53" s="74"/>
      <c r="O53" s="72"/>
    </row>
    <row r="54" spans="1:15" x14ac:dyDescent="0.2">
      <c r="A54" s="75"/>
      <c r="B54" s="71"/>
      <c r="C54" s="71"/>
      <c r="D54" s="71"/>
      <c r="E54" s="82"/>
      <c r="F54" s="71"/>
      <c r="G54" s="83"/>
      <c r="H54" s="72"/>
      <c r="I54" s="84"/>
      <c r="J54" s="72"/>
      <c r="K54" s="74"/>
      <c r="L54" s="75"/>
      <c r="M54" s="71"/>
      <c r="N54" s="74"/>
      <c r="O54" s="72"/>
    </row>
    <row r="55" spans="1:15" x14ac:dyDescent="0.2">
      <c r="A55" s="75"/>
      <c r="B55" s="71"/>
      <c r="C55" s="71"/>
      <c r="D55" s="71"/>
      <c r="E55" s="82"/>
      <c r="F55" s="71"/>
      <c r="G55" s="83"/>
      <c r="H55" s="72"/>
      <c r="I55" s="84"/>
      <c r="J55" s="72"/>
      <c r="K55" s="74"/>
      <c r="L55" s="75"/>
      <c r="M55" s="71"/>
      <c r="N55" s="74"/>
      <c r="O55" s="72"/>
    </row>
    <row r="56" spans="1:15" x14ac:dyDescent="0.2">
      <c r="A56" s="86"/>
      <c r="B56" s="79"/>
      <c r="C56" s="79"/>
      <c r="D56" s="79"/>
      <c r="E56" s="87"/>
      <c r="F56" s="79"/>
      <c r="G56" s="88"/>
      <c r="H56" s="77"/>
      <c r="I56" s="89"/>
      <c r="J56" s="77"/>
      <c r="K56" s="78"/>
      <c r="L56" s="79"/>
      <c r="M56" s="77"/>
      <c r="N56" s="77"/>
      <c r="O56" s="77"/>
    </row>
  </sheetData>
  <phoneticPr fontId="0" type="noConversion"/>
  <printOptions gridLines="1"/>
  <pageMargins left="0.5" right="0.5" top="0.75" bottom="0.75" header="0.5" footer="0.5"/>
  <pageSetup paperSize="5" scale="64" orientation="landscape" horizontalDpi="300" verticalDpi="300" r:id="rId1"/>
  <headerFooter alignWithMargins="0"/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S53"/>
  <sheetViews>
    <sheetView zoomScale="67" zoomScaleNormal="67" zoomScaleSheetLayoutView="40" workbookViewId="0">
      <selection activeCell="B15" sqref="B15"/>
    </sheetView>
  </sheetViews>
  <sheetFormatPr defaultColWidth="12.5703125" defaultRowHeight="15" x14ac:dyDescent="0.2"/>
  <cols>
    <col min="1" max="1" width="32.5703125" style="2" customWidth="1"/>
    <col min="2" max="2" width="30.28515625" style="2" customWidth="1"/>
    <col min="3" max="3" width="26.42578125" style="2" bestFit="1" customWidth="1"/>
    <col min="4" max="4" width="37.28515625" style="2" customWidth="1"/>
    <col min="5" max="5" width="18.85546875" style="2" bestFit="1" customWidth="1"/>
    <col min="6" max="6" width="46.140625" style="2" customWidth="1"/>
    <col min="7" max="7" width="38.140625" style="2" customWidth="1"/>
    <col min="8" max="8" width="31" style="2" customWidth="1"/>
    <col min="9" max="9" width="30.28515625" style="2" customWidth="1"/>
    <col min="10" max="10" width="25" style="2" customWidth="1"/>
    <col min="11" max="11" width="30.28515625" style="2" customWidth="1"/>
    <col min="12" max="12" width="24.85546875" style="2" bestFit="1" customWidth="1"/>
    <col min="13" max="13" width="34.42578125" style="2" customWidth="1"/>
    <col min="14" max="14" width="23.5703125" style="2" customWidth="1"/>
    <col min="15" max="15" width="7.5703125" style="2" customWidth="1"/>
    <col min="16" max="16" width="3.5703125" style="2" customWidth="1"/>
    <col min="17" max="17" width="15.140625" style="2" customWidth="1"/>
    <col min="18" max="18" width="16.42578125" style="2" customWidth="1"/>
    <col min="19" max="19" width="15.140625" style="2" customWidth="1"/>
    <col min="20" max="20" width="16.42578125" style="2" customWidth="1"/>
    <col min="21" max="21" width="15.140625" style="2" customWidth="1"/>
    <col min="22" max="204" width="12.5703125" style="2"/>
    <col min="205" max="206" width="2.42578125" style="2" customWidth="1"/>
    <col min="207" max="16384" width="12.5703125" style="2"/>
  </cols>
  <sheetData>
    <row r="1" spans="1:19" ht="20.25" x14ac:dyDescent="0.3">
      <c r="A1" s="124" t="str">
        <f>'Priority 1'!A2</f>
        <v xml:space="preserve"> 2024 TIMBER TAX DISTRIBUTION</v>
      </c>
      <c r="G1" s="19"/>
    </row>
    <row r="2" spans="1:19" ht="20.25" x14ac:dyDescent="0.3">
      <c r="A2" s="124" t="s">
        <v>93</v>
      </c>
      <c r="G2" s="168" t="str">
        <f>'Priority 1'!G4</f>
        <v>September 29,2023</v>
      </c>
      <c r="L2" s="4"/>
      <c r="M2" s="4"/>
      <c r="N2" s="18"/>
      <c r="O2" s="4"/>
      <c r="P2" s="13"/>
      <c r="Q2" s="7"/>
      <c r="R2" s="7"/>
      <c r="S2" s="7"/>
    </row>
    <row r="3" spans="1:19" x14ac:dyDescent="0.2">
      <c r="M3" s="4"/>
      <c r="N3" s="20" t="s">
        <v>25</v>
      </c>
      <c r="R3" s="7"/>
      <c r="S3" s="7"/>
    </row>
    <row r="5" spans="1:19" ht="19.5" thickBot="1" x14ac:dyDescent="0.3">
      <c r="A5" s="167" t="str">
        <f>'Priority 1'!A6</f>
        <v xml:space="preserve">LINE 1: Total County Timber Assessed Value (TAV): </v>
      </c>
      <c r="B5" s="90"/>
      <c r="C5" s="90"/>
      <c r="G5" s="185">
        <f>'Priority 1'!G6</f>
        <v>1600393122.4000001</v>
      </c>
    </row>
    <row r="6" spans="1:19" ht="19.5" thickBot="1" x14ac:dyDescent="0.3">
      <c r="A6" s="167" t="str">
        <f>'Priority 1'!A7</f>
        <v>LINE 2: TOTAL COUNTY FOREST LAND ASSESSED VALUE (FLAV)*:</v>
      </c>
      <c r="B6" s="90"/>
      <c r="C6" s="90"/>
      <c r="G6" s="186">
        <v>162687006.15000001</v>
      </c>
    </row>
    <row r="7" spans="1:19" ht="19.5" thickBot="1" x14ac:dyDescent="0.3">
      <c r="A7" s="132" t="s">
        <v>60</v>
      </c>
      <c r="B7" s="90"/>
      <c r="C7" s="90"/>
      <c r="G7" s="186">
        <f>'Priority 1'!G8</f>
        <v>143.15</v>
      </c>
    </row>
    <row r="10" spans="1:19" ht="15.75" thickBot="1" x14ac:dyDescent="0.25">
      <c r="A10" s="40" t="s">
        <v>82</v>
      </c>
      <c r="B10" s="21"/>
      <c r="C10" s="21"/>
      <c r="D10" s="21"/>
      <c r="E10" s="21"/>
      <c r="F10" s="41"/>
      <c r="G10" s="21"/>
      <c r="H10" s="38" t="s">
        <v>83</v>
      </c>
      <c r="I10" s="21"/>
      <c r="J10" s="21"/>
      <c r="K10" s="21"/>
      <c r="L10" s="39" t="s">
        <v>84</v>
      </c>
      <c r="M10" s="39" t="s">
        <v>26</v>
      </c>
      <c r="N10" s="9"/>
      <c r="O10" s="5"/>
    </row>
    <row r="11" spans="1:19" ht="15.75" thickTop="1" x14ac:dyDescent="0.2">
      <c r="A11" s="116"/>
      <c r="B11" s="42" t="s">
        <v>90</v>
      </c>
      <c r="C11" s="42" t="s">
        <v>54</v>
      </c>
      <c r="D11" s="42" t="s">
        <v>57</v>
      </c>
      <c r="E11" s="45" t="s">
        <v>5</v>
      </c>
      <c r="F11" s="117" t="s">
        <v>6</v>
      </c>
      <c r="G11" s="45" t="s">
        <v>7</v>
      </c>
      <c r="H11" s="45" t="s">
        <v>8</v>
      </c>
      <c r="I11" s="45" t="s">
        <v>9</v>
      </c>
      <c r="J11" s="45" t="s">
        <v>10</v>
      </c>
      <c r="K11" s="117" t="s">
        <v>11</v>
      </c>
      <c r="L11" s="45" t="s">
        <v>12</v>
      </c>
      <c r="M11" s="45" t="s">
        <v>13</v>
      </c>
      <c r="N11" s="9"/>
      <c r="O11" s="5"/>
    </row>
    <row r="12" spans="1:19" x14ac:dyDescent="0.2">
      <c r="A12" s="47" t="s">
        <v>40</v>
      </c>
      <c r="B12" s="43" t="s">
        <v>15</v>
      </c>
      <c r="C12" s="43" t="s">
        <v>91</v>
      </c>
      <c r="D12" s="43" t="s">
        <v>69</v>
      </c>
      <c r="E12" s="111" t="s">
        <v>16</v>
      </c>
      <c r="F12" s="118" t="s">
        <v>62</v>
      </c>
      <c r="G12" s="46" t="s">
        <v>27</v>
      </c>
      <c r="H12" s="171" t="s">
        <v>89</v>
      </c>
      <c r="I12" s="111" t="s">
        <v>28</v>
      </c>
      <c r="J12" s="111" t="s">
        <v>29</v>
      </c>
      <c r="K12" s="118"/>
      <c r="L12" s="46" t="s">
        <v>30</v>
      </c>
      <c r="M12" s="46" t="s">
        <v>19</v>
      </c>
      <c r="N12" s="81"/>
      <c r="O12" s="5"/>
    </row>
    <row r="13" spans="1:19" ht="15.75" thickBot="1" x14ac:dyDescent="0.25">
      <c r="A13" s="49" t="s">
        <v>20</v>
      </c>
      <c r="B13" s="44" t="s">
        <v>77</v>
      </c>
      <c r="C13" s="44" t="s">
        <v>56</v>
      </c>
      <c r="D13" s="44" t="s">
        <v>59</v>
      </c>
      <c r="E13" s="48" t="s">
        <v>21</v>
      </c>
      <c r="F13" s="119" t="s">
        <v>22</v>
      </c>
      <c r="G13" s="48" t="s">
        <v>31</v>
      </c>
      <c r="H13" s="48" t="s">
        <v>88</v>
      </c>
      <c r="I13" s="48" t="s">
        <v>32</v>
      </c>
      <c r="J13" s="48" t="s">
        <v>97</v>
      </c>
      <c r="K13" s="119" t="s">
        <v>33</v>
      </c>
      <c r="L13" s="48" t="s">
        <v>34</v>
      </c>
      <c r="M13" s="48" t="s">
        <v>63</v>
      </c>
      <c r="N13" s="30"/>
      <c r="O13" s="5"/>
    </row>
    <row r="14" spans="1:19" x14ac:dyDescent="0.2">
      <c r="A14" s="210" t="s">
        <v>99</v>
      </c>
      <c r="B14" s="13">
        <v>701630.99</v>
      </c>
      <c r="C14" s="187">
        <v>714</v>
      </c>
      <c r="D14" s="104">
        <f t="shared" ref="D14:D30" si="0">C14*$G$7+B14</f>
        <v>803840.09</v>
      </c>
      <c r="E14" s="190">
        <f t="shared" ref="E14:E29" si="1">D14/$G$6</f>
        <v>4.9410220829735263E-3</v>
      </c>
      <c r="F14" s="13">
        <f t="shared" ref="F14:F31" si="2">$G$5*E14</f>
        <v>7907577.7592173545</v>
      </c>
      <c r="G14" s="14">
        <f t="shared" ref="G14:G31" si="3">F14/2</f>
        <v>3953788.8796086772</v>
      </c>
      <c r="H14" s="192">
        <v>1081414</v>
      </c>
      <c r="I14" s="13">
        <f t="shared" ref="I14:I30" si="4">IF(H14&gt;G14,H14,G14)</f>
        <v>3953788.8796086772</v>
      </c>
      <c r="J14" s="224">
        <v>1.3899279912339999</v>
      </c>
      <c r="K14" s="214">
        <f t="shared" ref="K14:K22" si="5">(J14/1000)*I14</f>
        <v>5495.4818351978156</v>
      </c>
      <c r="L14" s="14">
        <f t="shared" ref="L14:L30" si="6">IF(K14&gt;0,K14/2,0)</f>
        <v>2747.7409175989078</v>
      </c>
      <c r="M14" s="194">
        <f t="shared" ref="M14:M30" si="7">K14/$K$33</f>
        <v>7.2216067187509695E-3</v>
      </c>
      <c r="N14" s="6"/>
      <c r="O14" s="5"/>
    </row>
    <row r="15" spans="1:19" x14ac:dyDescent="0.2">
      <c r="A15" s="210" t="s">
        <v>122</v>
      </c>
      <c r="B15" s="13">
        <v>2056572.87</v>
      </c>
      <c r="C15" s="187">
        <v>147</v>
      </c>
      <c r="D15" s="104">
        <f t="shared" si="0"/>
        <v>2077615.9200000002</v>
      </c>
      <c r="E15" s="190">
        <f t="shared" si="1"/>
        <v>1.2770632204543768E-2</v>
      </c>
      <c r="F15" s="13">
        <f t="shared" si="2"/>
        <v>20438031.948851798</v>
      </c>
      <c r="G15" s="14">
        <f t="shared" si="3"/>
        <v>10219015.974425899</v>
      </c>
      <c r="H15" s="192">
        <v>1280123</v>
      </c>
      <c r="I15" s="13">
        <f t="shared" si="4"/>
        <v>10219015.974425899</v>
      </c>
      <c r="J15" s="226">
        <v>1.6612367398000001</v>
      </c>
      <c r="K15" s="214">
        <f t="shared" si="5"/>
        <v>16976.2047813194</v>
      </c>
      <c r="L15" s="14">
        <f t="shared" si="6"/>
        <v>8488.1023906597002</v>
      </c>
      <c r="M15" s="194">
        <f t="shared" si="7"/>
        <v>2.2308412289248441E-2</v>
      </c>
      <c r="N15" s="6"/>
      <c r="O15" s="5"/>
    </row>
    <row r="16" spans="1:19" x14ac:dyDescent="0.2">
      <c r="A16" s="210" t="s">
        <v>100</v>
      </c>
      <c r="B16" s="13">
        <v>335662.07</v>
      </c>
      <c r="C16" s="187">
        <v>360</v>
      </c>
      <c r="D16" s="104">
        <f t="shared" si="0"/>
        <v>387196.07</v>
      </c>
      <c r="E16" s="190">
        <f t="shared" si="1"/>
        <v>2.3800061182698211E-3</v>
      </c>
      <c r="F16" s="13">
        <f t="shared" si="2"/>
        <v>3808945.422948943</v>
      </c>
      <c r="G16" s="14">
        <f t="shared" si="3"/>
        <v>1904472.7114744715</v>
      </c>
      <c r="H16" s="192">
        <v>330567</v>
      </c>
      <c r="I16" s="13">
        <f t="shared" si="4"/>
        <v>1904472.7114744715</v>
      </c>
      <c r="J16" s="226">
        <v>0.76912814561599996</v>
      </c>
      <c r="K16" s="214">
        <f t="shared" si="5"/>
        <v>1464.7835649526355</v>
      </c>
      <c r="L16" s="14">
        <f t="shared" si="6"/>
        <v>732.39178247631776</v>
      </c>
      <c r="M16" s="194">
        <f t="shared" si="7"/>
        <v>1.924870493871295E-3</v>
      </c>
      <c r="N16" s="6"/>
      <c r="O16" s="5"/>
    </row>
    <row r="17" spans="1:18" x14ac:dyDescent="0.2">
      <c r="A17" s="210" t="s">
        <v>101</v>
      </c>
      <c r="B17" s="13">
        <v>10638180.85</v>
      </c>
      <c r="C17" s="187">
        <v>19768</v>
      </c>
      <c r="D17" s="104">
        <f t="shared" si="0"/>
        <v>13467970.050000001</v>
      </c>
      <c r="E17" s="190">
        <f t="shared" si="1"/>
        <v>8.2784546650162813E-2</v>
      </c>
      <c r="F17" s="13">
        <f t="shared" si="2"/>
        <v>132487819.09992254</v>
      </c>
      <c r="G17" s="14">
        <f t="shared" si="3"/>
        <v>66243909.549961269</v>
      </c>
      <c r="H17" s="192">
        <v>46746247</v>
      </c>
      <c r="I17" s="13">
        <f t="shared" si="4"/>
        <v>66243909.549961269</v>
      </c>
      <c r="J17" s="226">
        <v>0.95090475485600001</v>
      </c>
      <c r="K17" s="214">
        <f t="shared" si="5"/>
        <v>62991.648571308957</v>
      </c>
      <c r="L17" s="14">
        <f t="shared" si="6"/>
        <v>31495.824285654478</v>
      </c>
      <c r="M17" s="194">
        <f t="shared" si="7"/>
        <v>8.2777257061280057E-2</v>
      </c>
      <c r="N17" s="6"/>
      <c r="O17" s="5"/>
    </row>
    <row r="18" spans="1:18" x14ac:dyDescent="0.2">
      <c r="A18" s="210" t="s">
        <v>102</v>
      </c>
      <c r="B18" s="13">
        <v>9580142.0999999996</v>
      </c>
      <c r="C18" s="187">
        <v>65514</v>
      </c>
      <c r="D18" s="104">
        <f t="shared" si="0"/>
        <v>18958471.199999999</v>
      </c>
      <c r="E18" s="190">
        <f t="shared" si="1"/>
        <v>0.11653340760675125</v>
      </c>
      <c r="F18" s="13">
        <f t="shared" si="2"/>
        <v>186499264.06368056</v>
      </c>
      <c r="G18" s="14">
        <f t="shared" si="3"/>
        <v>93249632.03184028</v>
      </c>
      <c r="H18" s="192">
        <v>51715835</v>
      </c>
      <c r="I18" s="13">
        <f t="shared" si="4"/>
        <v>93249632.03184028</v>
      </c>
      <c r="J18" s="226">
        <v>1.431090220702</v>
      </c>
      <c r="K18" s="214">
        <f t="shared" si="5"/>
        <v>133448.63648482659</v>
      </c>
      <c r="L18" s="14">
        <f t="shared" si="6"/>
        <v>66724.318242413297</v>
      </c>
      <c r="M18" s="194">
        <f t="shared" si="7"/>
        <v>0.17536470845459354</v>
      </c>
      <c r="N18" s="6"/>
      <c r="O18" s="5"/>
    </row>
    <row r="19" spans="1:18" x14ac:dyDescent="0.2">
      <c r="A19" s="210" t="s">
        <v>103</v>
      </c>
      <c r="B19" s="13">
        <v>4862654.9400000004</v>
      </c>
      <c r="C19" s="187">
        <v>6691</v>
      </c>
      <c r="D19" s="104">
        <f t="shared" si="0"/>
        <v>5820471.5900000008</v>
      </c>
      <c r="E19" s="190">
        <f t="shared" si="1"/>
        <v>3.5777114151534839E-2</v>
      </c>
      <c r="F19" s="13">
        <f t="shared" si="2"/>
        <v>57257447.427436069</v>
      </c>
      <c r="G19" s="14">
        <f t="shared" si="3"/>
        <v>28628723.713718034</v>
      </c>
      <c r="H19" s="192">
        <v>9967153</v>
      </c>
      <c r="I19" s="13">
        <f t="shared" si="4"/>
        <v>28628723.713718034</v>
      </c>
      <c r="J19" s="226">
        <v>1.43960868757</v>
      </c>
      <c r="K19" s="214">
        <f t="shared" si="5"/>
        <v>41214.159372309754</v>
      </c>
      <c r="L19" s="14">
        <f t="shared" si="6"/>
        <v>20607.079686154877</v>
      </c>
      <c r="M19" s="194">
        <f t="shared" si="7"/>
        <v>5.4159482126653551E-2</v>
      </c>
      <c r="N19" s="6"/>
      <c r="O19" s="5"/>
    </row>
    <row r="20" spans="1:18" x14ac:dyDescent="0.2">
      <c r="A20" s="210" t="s">
        <v>104</v>
      </c>
      <c r="B20" s="13">
        <v>2971019.89</v>
      </c>
      <c r="C20" s="187">
        <v>1894</v>
      </c>
      <c r="D20" s="104">
        <f t="shared" si="0"/>
        <v>3242145.99</v>
      </c>
      <c r="E20" s="190">
        <f t="shared" si="1"/>
        <v>1.9928733503219612E-2</v>
      </c>
      <c r="F20" s="13">
        <f t="shared" si="2"/>
        <v>31893808.036695126</v>
      </c>
      <c r="G20" s="14">
        <f t="shared" si="3"/>
        <v>15946904.018347563</v>
      </c>
      <c r="H20" s="192">
        <v>4910619</v>
      </c>
      <c r="I20" s="13">
        <f t="shared" si="4"/>
        <v>15946904.018347563</v>
      </c>
      <c r="J20" s="226">
        <v>0.94967829328499997</v>
      </c>
      <c r="K20" s="214">
        <f t="shared" si="5"/>
        <v>15144.428591324022</v>
      </c>
      <c r="L20" s="14">
        <f t="shared" si="6"/>
        <v>7572.214295662011</v>
      </c>
      <c r="M20" s="194">
        <f t="shared" si="7"/>
        <v>1.9901277184880925E-2</v>
      </c>
      <c r="N20" s="6"/>
      <c r="O20" s="5"/>
    </row>
    <row r="21" spans="1:18" x14ac:dyDescent="0.2">
      <c r="A21" s="210" t="s">
        <v>118</v>
      </c>
      <c r="B21" s="13">
        <v>12665894.68</v>
      </c>
      <c r="C21" s="187">
        <v>3758</v>
      </c>
      <c r="D21" s="104">
        <f t="shared" si="0"/>
        <v>13203852.379999999</v>
      </c>
      <c r="E21" s="190">
        <f t="shared" si="1"/>
        <v>8.1161075444623018E-2</v>
      </c>
      <c r="F21" s="13">
        <f t="shared" si="2"/>
        <v>129889626.94816221</v>
      </c>
      <c r="G21" s="14">
        <f t="shared" si="3"/>
        <v>64944813.474081106</v>
      </c>
      <c r="H21" s="192">
        <v>19087741</v>
      </c>
      <c r="I21" s="13">
        <f t="shared" si="4"/>
        <v>64944813.474081106</v>
      </c>
      <c r="J21" s="226">
        <v>0.95664391803100002</v>
      </c>
      <c r="K21" s="214">
        <f t="shared" si="5"/>
        <v>62129.06081763743</v>
      </c>
      <c r="L21" s="14">
        <f t="shared" si="6"/>
        <v>31064.530408818715</v>
      </c>
      <c r="M21" s="194">
        <f t="shared" si="7"/>
        <v>8.1643731429818775E-2</v>
      </c>
      <c r="N21" s="6"/>
      <c r="O21" s="5"/>
    </row>
    <row r="22" spans="1:18" x14ac:dyDescent="0.2">
      <c r="A22" s="210" t="s">
        <v>105</v>
      </c>
      <c r="B22" s="13">
        <v>6634518.2199999997</v>
      </c>
      <c r="C22" s="187">
        <v>1537</v>
      </c>
      <c r="D22" s="104">
        <f t="shared" si="0"/>
        <v>6854539.7699999996</v>
      </c>
      <c r="E22" s="190">
        <f t="shared" si="1"/>
        <v>4.2133295904898546E-2</v>
      </c>
      <c r="F22" s="13">
        <f t="shared" si="2"/>
        <v>67429836.990243718</v>
      </c>
      <c r="G22" s="14">
        <f t="shared" si="3"/>
        <v>33714918.495121859</v>
      </c>
      <c r="H22" s="192">
        <v>52628344</v>
      </c>
      <c r="I22" s="13">
        <f t="shared" si="4"/>
        <v>52628344</v>
      </c>
      <c r="J22" s="226">
        <v>1.163351071034</v>
      </c>
      <c r="K22" s="214">
        <f t="shared" si="5"/>
        <v>61225.240359145791</v>
      </c>
      <c r="L22" s="14">
        <f t="shared" si="6"/>
        <v>30612.620179572896</v>
      </c>
      <c r="M22" s="194">
        <f t="shared" si="7"/>
        <v>8.0456021945677997E-2</v>
      </c>
      <c r="N22" s="6"/>
      <c r="O22" s="5"/>
    </row>
    <row r="23" spans="1:18" x14ac:dyDescent="0.2">
      <c r="A23" s="210" t="s">
        <v>106</v>
      </c>
      <c r="B23" s="13">
        <v>13689026.18</v>
      </c>
      <c r="C23" s="187">
        <v>10741</v>
      </c>
      <c r="D23" s="104">
        <f>C23*$G$7+B23</f>
        <v>15226600.33</v>
      </c>
      <c r="E23" s="190">
        <f>D23/$G$6</f>
        <v>9.3594446725270938E-2</v>
      </c>
      <c r="F23" s="13">
        <f>$G$5*E23</f>
        <v>149787908.83395681</v>
      </c>
      <c r="G23" s="14">
        <f>F23/2</f>
        <v>74893954.416978404</v>
      </c>
      <c r="H23" s="192">
        <v>51553394</v>
      </c>
      <c r="I23" s="13">
        <f>IF(H23&gt;G23,H23,G23)</f>
        <v>74893954.416978404</v>
      </c>
      <c r="J23" s="226">
        <v>0.85422929811199999</v>
      </c>
      <c r="K23" s="214">
        <f>(J23/1000)*I23</f>
        <v>63976.610114447583</v>
      </c>
      <c r="L23" s="14">
        <f>IF(K23&gt;0,K23/2,0)</f>
        <v>31988.305057223792</v>
      </c>
      <c r="M23" s="194">
        <f t="shared" si="7"/>
        <v>8.4071593956742685E-2</v>
      </c>
      <c r="N23" s="6"/>
      <c r="O23" s="5"/>
    </row>
    <row r="24" spans="1:18" x14ac:dyDescent="0.2">
      <c r="A24" s="210" t="s">
        <v>107</v>
      </c>
      <c r="B24" s="13">
        <v>9824118.5999999996</v>
      </c>
      <c r="C24" s="187">
        <v>17163</v>
      </c>
      <c r="D24" s="104">
        <f>C24*$G$7+B24</f>
        <v>12281002.050000001</v>
      </c>
      <c r="E24" s="190">
        <f>D24/$G$6</f>
        <v>7.5488524502545229E-2</v>
      </c>
      <c r="F24" s="104">
        <f>$G$5*E24</f>
        <v>120811315.43399727</v>
      </c>
      <c r="G24" s="14">
        <f>F24/2</f>
        <v>60405657.716998637</v>
      </c>
      <c r="H24" s="192">
        <v>83889686</v>
      </c>
      <c r="I24" s="13">
        <f>IF(H24&gt;G24,H24,G24)</f>
        <v>83889686</v>
      </c>
      <c r="J24" s="226">
        <v>0.89117900000000005</v>
      </c>
      <c r="K24" s="214">
        <f t="shared" ref="K24:K30" si="8">(J24/1000)*I24</f>
        <v>74760.726479794001</v>
      </c>
      <c r="L24" s="14">
        <f>IF(K24&gt;0,K24/2,0)</f>
        <v>37380.363239897</v>
      </c>
      <c r="M24" s="194">
        <f t="shared" si="7"/>
        <v>9.8242989575044223E-2</v>
      </c>
      <c r="N24" s="6"/>
      <c r="O24" s="5"/>
    </row>
    <row r="25" spans="1:18" x14ac:dyDescent="0.2">
      <c r="A25" s="210" t="s">
        <v>108</v>
      </c>
      <c r="B25" s="13">
        <v>5344380.5999999996</v>
      </c>
      <c r="C25" s="187">
        <v>156</v>
      </c>
      <c r="D25" s="104">
        <f t="shared" si="0"/>
        <v>5366712</v>
      </c>
      <c r="E25" s="190">
        <f t="shared" si="1"/>
        <v>3.2987957225371803E-2</v>
      </c>
      <c r="F25" s="13">
        <f t="shared" si="2"/>
        <v>52793699.865510426</v>
      </c>
      <c r="G25" s="14">
        <f t="shared" si="3"/>
        <v>26396849.932755213</v>
      </c>
      <c r="H25" s="192">
        <v>711052</v>
      </c>
      <c r="I25" s="13">
        <f t="shared" si="4"/>
        <v>26396849.932755213</v>
      </c>
      <c r="J25" s="226">
        <v>1.635209041445</v>
      </c>
      <c r="K25" s="214">
        <f t="shared" si="8"/>
        <v>43164.36767570817</v>
      </c>
      <c r="L25" s="14">
        <f t="shared" si="6"/>
        <v>21582.183837854085</v>
      </c>
      <c r="M25" s="194">
        <f t="shared" si="7"/>
        <v>5.6722248742782123E-2</v>
      </c>
      <c r="N25" s="6"/>
      <c r="O25" s="5"/>
    </row>
    <row r="26" spans="1:18" x14ac:dyDescent="0.2">
      <c r="A26" s="210" t="s">
        <v>109</v>
      </c>
      <c r="B26" s="13">
        <v>12497109.84</v>
      </c>
      <c r="C26" s="187">
        <v>284976</v>
      </c>
      <c r="D26" s="104">
        <f t="shared" si="0"/>
        <v>53291424.239999995</v>
      </c>
      <c r="E26" s="190">
        <f t="shared" si="1"/>
        <v>0.32757025592360128</v>
      </c>
      <c r="F26" s="13">
        <f t="shared" si="2"/>
        <v>524241184.68293941</v>
      </c>
      <c r="G26" s="14">
        <f t="shared" si="3"/>
        <v>262120592.34146971</v>
      </c>
      <c r="H26" s="192">
        <v>74380365</v>
      </c>
      <c r="I26" s="13">
        <f t="shared" si="4"/>
        <v>262120592.34146971</v>
      </c>
      <c r="J26" s="226">
        <v>0.56206455889999996</v>
      </c>
      <c r="K26" s="214">
        <f t="shared" si="8"/>
        <v>147328.6951130149</v>
      </c>
      <c r="L26" s="14">
        <f t="shared" si="6"/>
        <v>73664.347556507448</v>
      </c>
      <c r="M26" s="194">
        <f t="shared" si="7"/>
        <v>0.19360447844236456</v>
      </c>
      <c r="N26" s="6"/>
      <c r="O26" s="12"/>
      <c r="R26" s="13"/>
    </row>
    <row r="27" spans="1:18" x14ac:dyDescent="0.2">
      <c r="A27" s="210" t="s">
        <v>110</v>
      </c>
      <c r="B27" s="13">
        <v>1399939.9</v>
      </c>
      <c r="C27" s="187">
        <v>448</v>
      </c>
      <c r="D27" s="104">
        <f t="shared" si="0"/>
        <v>1464071.0999999999</v>
      </c>
      <c r="E27" s="190">
        <f t="shared" si="1"/>
        <v>8.9993118359440651E-3</v>
      </c>
      <c r="F27" s="13">
        <f t="shared" si="2"/>
        <v>14402436.768577799</v>
      </c>
      <c r="G27" s="14">
        <f t="shared" si="3"/>
        <v>7201218.3842888996</v>
      </c>
      <c r="H27" s="192">
        <v>5282108</v>
      </c>
      <c r="I27" s="13">
        <f t="shared" si="4"/>
        <v>7201218.3842888996</v>
      </c>
      <c r="J27" s="226">
        <v>1.3215796</v>
      </c>
      <c r="K27" s="214">
        <f t="shared" si="8"/>
        <v>9516.98331182117</v>
      </c>
      <c r="L27" s="14">
        <f t="shared" si="6"/>
        <v>4758.491655910585</v>
      </c>
      <c r="M27" s="194">
        <f t="shared" si="7"/>
        <v>1.2506257447107854E-2</v>
      </c>
      <c r="N27" s="6"/>
      <c r="O27" s="5"/>
      <c r="R27" s="13"/>
    </row>
    <row r="28" spans="1:18" x14ac:dyDescent="0.2">
      <c r="A28" s="210" t="s">
        <v>111</v>
      </c>
      <c r="B28" s="13">
        <v>6212938.3899999997</v>
      </c>
      <c r="C28" s="187">
        <v>8051</v>
      </c>
      <c r="D28" s="104">
        <f t="shared" si="0"/>
        <v>7365439.04</v>
      </c>
      <c r="E28" s="190">
        <f t="shared" si="1"/>
        <v>4.5273677439296833E-2</v>
      </c>
      <c r="F28" s="13">
        <f t="shared" si="2"/>
        <v>72455681.999606699</v>
      </c>
      <c r="G28" s="14">
        <f t="shared" si="3"/>
        <v>36227840.999803349</v>
      </c>
      <c r="H28" s="192">
        <v>7337839</v>
      </c>
      <c r="I28" s="13">
        <f t="shared" si="4"/>
        <v>36227840.999803349</v>
      </c>
      <c r="J28" s="226">
        <v>0</v>
      </c>
      <c r="K28" s="214">
        <f t="shared" si="8"/>
        <v>0</v>
      </c>
      <c r="L28" s="14">
        <f t="shared" si="6"/>
        <v>0</v>
      </c>
      <c r="M28" s="194">
        <f t="shared" si="7"/>
        <v>0</v>
      </c>
      <c r="N28" s="14"/>
      <c r="O28" s="12"/>
      <c r="R28" s="13"/>
    </row>
    <row r="29" spans="1:18" x14ac:dyDescent="0.2">
      <c r="A29" s="210" t="s">
        <v>120</v>
      </c>
      <c r="B29" s="13">
        <v>21951.17</v>
      </c>
      <c r="C29" s="187">
        <v>783</v>
      </c>
      <c r="D29" s="104">
        <f t="shared" si="0"/>
        <v>134037.62</v>
      </c>
      <c r="E29" s="190">
        <f t="shared" si="1"/>
        <v>8.2389874380265607E-4</v>
      </c>
      <c r="F29" s="13">
        <f t="shared" si="2"/>
        <v>1318561.8831357704</v>
      </c>
      <c r="G29" s="14">
        <f t="shared" si="3"/>
        <v>659280.94156788522</v>
      </c>
      <c r="H29" s="192">
        <v>341175</v>
      </c>
      <c r="I29" s="13">
        <f t="shared" si="4"/>
        <v>659280.94156788522</v>
      </c>
      <c r="J29" s="226">
        <v>2.1260560909940001</v>
      </c>
      <c r="K29" s="214">
        <f t="shared" si="8"/>
        <v>1401.6682614966617</v>
      </c>
      <c r="L29" s="14">
        <f t="shared" si="6"/>
        <v>700.83413074833084</v>
      </c>
      <c r="M29" s="194">
        <f t="shared" si="7"/>
        <v>1.8419307420602037E-3</v>
      </c>
      <c r="N29" s="6"/>
      <c r="O29" s="12" t="s">
        <v>35</v>
      </c>
      <c r="R29" s="23" t="s">
        <v>35</v>
      </c>
    </row>
    <row r="30" spans="1:18" ht="15.75" thickBot="1" x14ac:dyDescent="0.25">
      <c r="A30" s="210" t="s">
        <v>112</v>
      </c>
      <c r="B30" s="105">
        <v>1019870.13</v>
      </c>
      <c r="C30" s="188">
        <v>5458</v>
      </c>
      <c r="D30" s="189">
        <f t="shared" si="0"/>
        <v>1801182.83</v>
      </c>
      <c r="E30" s="191">
        <f>D30/$G$6</f>
        <v>1.1071460915196146E-2</v>
      </c>
      <c r="F30" s="105">
        <f t="shared" si="2"/>
        <v>17718689.903600324</v>
      </c>
      <c r="G30" s="103">
        <f t="shared" si="3"/>
        <v>8859344.951800162</v>
      </c>
      <c r="H30" s="193">
        <v>4844338</v>
      </c>
      <c r="I30" s="105">
        <f t="shared" si="4"/>
        <v>8859344.951800162</v>
      </c>
      <c r="J30" s="227">
        <v>2.3409210834669998</v>
      </c>
      <c r="K30" s="214">
        <f t="shared" si="8"/>
        <v>20739.027383375931</v>
      </c>
      <c r="L30" s="103">
        <f t="shared" si="6"/>
        <v>10369.513691687966</v>
      </c>
      <c r="M30" s="195">
        <f t="shared" si="7"/>
        <v>2.7253133389122899E-2</v>
      </c>
      <c r="N30" s="6"/>
      <c r="O30" s="12" t="s">
        <v>25</v>
      </c>
      <c r="R30" s="23" t="s">
        <v>25</v>
      </c>
    </row>
    <row r="31" spans="1:18" x14ac:dyDescent="0.2">
      <c r="A31" s="5"/>
      <c r="B31" s="215">
        <f>SUM(B14:B30)</f>
        <v>100455611.42</v>
      </c>
      <c r="C31" s="215">
        <f>SUM(C14:C30)</f>
        <v>428159</v>
      </c>
      <c r="D31" s="215">
        <f>SUM(D14:D30)</f>
        <v>161746572.27000001</v>
      </c>
      <c r="E31" s="102">
        <f>D31/$G$6</f>
        <v>0.99421936697800617</v>
      </c>
      <c r="F31" s="11">
        <f t="shared" si="2"/>
        <v>1591141837.0684829</v>
      </c>
      <c r="G31" s="11">
        <f t="shared" si="3"/>
        <v>795570918.53424144</v>
      </c>
      <c r="H31" s="11"/>
      <c r="I31" s="11"/>
      <c r="J31" s="5"/>
      <c r="K31" s="5"/>
      <c r="L31" s="12"/>
      <c r="M31" s="102">
        <f>SUM(M14:M30)</f>
        <v>1</v>
      </c>
      <c r="N31" s="5"/>
    </row>
    <row r="32" spans="1:18" ht="15.75" thickBot="1" x14ac:dyDescent="0.25"/>
    <row r="33" spans="1:15" ht="19.5" thickBot="1" x14ac:dyDescent="0.3">
      <c r="A33" s="126" t="s">
        <v>75</v>
      </c>
      <c r="E33" s="8"/>
      <c r="F33" s="4"/>
      <c r="H33" s="4"/>
      <c r="I33" s="16"/>
      <c r="J33" s="34" t="s">
        <v>43</v>
      </c>
      <c r="K33" s="50">
        <f>SUM(K14:K30)</f>
        <v>760977.72271768074</v>
      </c>
      <c r="M33" s="4"/>
      <c r="N33" s="15"/>
      <c r="O33" s="4"/>
    </row>
    <row r="34" spans="1:15" ht="16.5" thickTop="1" x14ac:dyDescent="0.25">
      <c r="A34" s="126" t="s">
        <v>79</v>
      </c>
      <c r="K34" s="5"/>
    </row>
    <row r="35" spans="1:15" ht="18.75" x14ac:dyDescent="0.25">
      <c r="A35" s="25"/>
      <c r="J35" s="3" t="s">
        <v>36</v>
      </c>
      <c r="K35" s="3" t="s">
        <v>25</v>
      </c>
    </row>
    <row r="36" spans="1:15" x14ac:dyDescent="0.2">
      <c r="A36" s="75"/>
      <c r="B36" s="71"/>
      <c r="C36" s="71"/>
      <c r="D36" s="71"/>
      <c r="E36" s="82"/>
      <c r="F36" s="71"/>
      <c r="G36" s="83"/>
      <c r="H36" s="72"/>
      <c r="I36" s="84"/>
      <c r="J36" s="72"/>
      <c r="K36" s="74"/>
      <c r="L36" s="71"/>
      <c r="M36" s="72"/>
      <c r="N36"/>
      <c r="O36" s="73"/>
    </row>
    <row r="37" spans="1:15" x14ac:dyDescent="0.2">
      <c r="A37" s="75"/>
      <c r="B37" s="71"/>
      <c r="C37" s="71"/>
      <c r="D37" s="71"/>
      <c r="E37" s="82"/>
      <c r="F37" s="71"/>
      <c r="G37" s="83"/>
      <c r="H37" s="72"/>
      <c r="I37" s="84"/>
      <c r="J37" s="85"/>
      <c r="K37" s="75"/>
      <c r="L37" s="71"/>
      <c r="M37"/>
      <c r="N37" s="73"/>
    </row>
    <row r="38" spans="1:15" x14ac:dyDescent="0.2">
      <c r="A38" s="75"/>
      <c r="B38" s="71"/>
      <c r="C38" s="71"/>
      <c r="D38" s="71"/>
      <c r="E38" s="82"/>
      <c r="F38" s="71"/>
      <c r="G38" s="83"/>
      <c r="H38" s="72"/>
      <c r="I38" s="84"/>
      <c r="J38" s="72"/>
      <c r="K38" s="74"/>
      <c r="L38" s="71"/>
      <c r="M38"/>
      <c r="N38" s="73"/>
    </row>
    <row r="39" spans="1:15" x14ac:dyDescent="0.2">
      <c r="A39" s="75"/>
      <c r="B39" s="71"/>
      <c r="C39" s="71"/>
      <c r="D39" s="71"/>
      <c r="E39" s="82"/>
      <c r="F39" s="71"/>
      <c r="G39" s="83"/>
      <c r="H39" s="72"/>
      <c r="I39" s="84"/>
      <c r="J39" s="85"/>
      <c r="K39" s="74"/>
      <c r="L39" s="76"/>
      <c r="M39" s="75"/>
      <c r="N39" s="73"/>
    </row>
    <row r="40" spans="1:15" x14ac:dyDescent="0.2">
      <c r="A40" s="75"/>
      <c r="B40" s="71"/>
      <c r="C40" s="71"/>
      <c r="D40" s="71"/>
      <c r="E40" s="82"/>
      <c r="F40" s="71"/>
      <c r="G40" s="83"/>
      <c r="H40" s="72"/>
      <c r="I40" s="84"/>
      <c r="J40" s="72"/>
      <c r="K40" s="74"/>
      <c r="L40" s="74"/>
      <c r="M40" s="75"/>
      <c r="N40" s="73"/>
    </row>
    <row r="41" spans="1:15" x14ac:dyDescent="0.2">
      <c r="A41" s="75"/>
      <c r="B41" s="71"/>
      <c r="C41" s="71"/>
      <c r="D41" s="71"/>
      <c r="E41" s="82"/>
      <c r="F41" s="71"/>
      <c r="G41" s="83"/>
      <c r="H41" s="72"/>
      <c r="I41" s="84"/>
      <c r="J41" s="72"/>
      <c r="K41" s="74"/>
      <c r="L41" s="74"/>
      <c r="M41" s="74"/>
      <c r="N41" s="72"/>
    </row>
    <row r="42" spans="1:15" x14ac:dyDescent="0.2">
      <c r="A42" s="75"/>
      <c r="B42" s="71"/>
      <c r="C42" s="71"/>
      <c r="D42" s="71"/>
      <c r="E42" s="82"/>
      <c r="F42" s="71"/>
      <c r="G42" s="83"/>
      <c r="H42" s="72"/>
      <c r="I42" s="84"/>
      <c r="J42" s="72"/>
      <c r="K42" s="74"/>
      <c r="L42" s="74"/>
      <c r="M42" s="74"/>
      <c r="N42" s="72"/>
    </row>
    <row r="43" spans="1:15" x14ac:dyDescent="0.2">
      <c r="A43" s="75"/>
      <c r="B43" s="71"/>
      <c r="C43" s="71"/>
      <c r="D43" s="71"/>
      <c r="E43" s="82"/>
      <c r="F43" s="71"/>
      <c r="G43" s="83"/>
      <c r="H43" s="72"/>
      <c r="I43" s="84"/>
      <c r="J43" s="72"/>
      <c r="K43" s="74"/>
      <c r="L43" s="74"/>
      <c r="M43" s="71"/>
      <c r="N43" s="74"/>
      <c r="O43" s="72"/>
    </row>
    <row r="44" spans="1:15" x14ac:dyDescent="0.2">
      <c r="A44" s="75"/>
      <c r="B44" s="71"/>
      <c r="C44" s="71"/>
      <c r="D44" s="71"/>
      <c r="E44" s="82"/>
      <c r="F44" s="71"/>
      <c r="G44" s="83"/>
      <c r="H44" s="72"/>
      <c r="I44" s="84"/>
      <c r="J44" s="72"/>
      <c r="K44" s="74"/>
      <c r="L44" s="74"/>
      <c r="M44" s="71"/>
      <c r="N44" s="74"/>
      <c r="O44" s="72"/>
    </row>
    <row r="45" spans="1:15" x14ac:dyDescent="0.2">
      <c r="A45" s="75"/>
      <c r="B45" s="71"/>
      <c r="C45" s="71"/>
      <c r="D45" s="71"/>
      <c r="E45" s="82"/>
      <c r="F45" s="71"/>
      <c r="G45" s="83"/>
      <c r="H45" s="72"/>
      <c r="I45" s="84"/>
      <c r="J45" s="72"/>
      <c r="K45" s="75"/>
      <c r="L45"/>
      <c r="M45" s="71"/>
      <c r="N45" s="74"/>
      <c r="O45" s="72"/>
    </row>
    <row r="46" spans="1:15" x14ac:dyDescent="0.2">
      <c r="A46" s="75"/>
      <c r="B46" s="71"/>
      <c r="C46" s="71"/>
      <c r="D46" s="71"/>
      <c r="E46" s="82"/>
      <c r="F46" s="71"/>
      <c r="G46" s="83"/>
      <c r="H46" s="72"/>
      <c r="I46" s="84"/>
      <c r="J46" s="72"/>
      <c r="K46" s="75"/>
      <c r="L46" s="75"/>
      <c r="M46" s="71"/>
      <c r="N46" s="74"/>
      <c r="O46" s="72"/>
    </row>
    <row r="47" spans="1:15" x14ac:dyDescent="0.2">
      <c r="A47" s="75"/>
      <c r="B47" s="71"/>
      <c r="C47" s="71"/>
      <c r="D47" s="71"/>
      <c r="E47" s="82"/>
      <c r="F47" s="71"/>
      <c r="G47" s="83"/>
      <c r="H47" s="72"/>
      <c r="I47" s="84"/>
      <c r="J47" s="72"/>
      <c r="K47" s="75"/>
      <c r="L47" s="75"/>
      <c r="M47" s="71"/>
      <c r="N47" s="74"/>
      <c r="O47" s="72"/>
    </row>
    <row r="48" spans="1:15" x14ac:dyDescent="0.2">
      <c r="A48" s="75"/>
      <c r="B48" s="71"/>
      <c r="C48" s="71"/>
      <c r="D48" s="71"/>
      <c r="E48" s="82"/>
      <c r="F48" s="71"/>
      <c r="G48" s="83"/>
      <c r="H48" s="72"/>
      <c r="I48" s="84"/>
      <c r="J48" s="72"/>
      <c r="K48" s="75"/>
      <c r="L48" s="75"/>
      <c r="M48" s="71"/>
      <c r="N48" s="74"/>
      <c r="O48" s="72"/>
    </row>
    <row r="49" spans="1:15" x14ac:dyDescent="0.2">
      <c r="A49" s="75"/>
      <c r="B49" s="71"/>
      <c r="C49" s="71"/>
      <c r="D49" s="71"/>
      <c r="E49" s="82"/>
      <c r="F49" s="71"/>
      <c r="G49" s="83"/>
      <c r="H49" s="72"/>
      <c r="I49" s="84"/>
      <c r="J49" s="72"/>
      <c r="K49" s="75"/>
      <c r="L49" s="75"/>
      <c r="M49" s="71"/>
      <c r="N49" s="74"/>
      <c r="O49" s="72"/>
    </row>
    <row r="50" spans="1:15" x14ac:dyDescent="0.2">
      <c r="A50" s="75"/>
      <c r="B50" s="71"/>
      <c r="C50" s="71"/>
      <c r="D50" s="71"/>
      <c r="E50" s="82"/>
      <c r="F50" s="71"/>
      <c r="G50" s="83"/>
      <c r="H50" s="72"/>
      <c r="I50" s="84"/>
      <c r="J50" s="72"/>
      <c r="K50" s="74"/>
      <c r="L50" s="74"/>
      <c r="M50" s="71"/>
      <c r="N50" s="74"/>
      <c r="O50" s="72"/>
    </row>
    <row r="51" spans="1:15" x14ac:dyDescent="0.2">
      <c r="A51" s="75"/>
      <c r="B51" s="71"/>
      <c r="C51" s="71"/>
      <c r="D51" s="71"/>
      <c r="E51" s="82"/>
      <c r="F51" s="71"/>
      <c r="G51" s="83"/>
      <c r="H51" s="72"/>
      <c r="I51" s="84"/>
      <c r="J51" s="72"/>
      <c r="K51" s="74"/>
      <c r="L51" s="75"/>
      <c r="M51" s="71"/>
      <c r="N51" s="74"/>
      <c r="O51" s="72"/>
    </row>
    <row r="52" spans="1:15" x14ac:dyDescent="0.2">
      <c r="A52" s="75"/>
      <c r="B52" s="71"/>
      <c r="C52" s="71"/>
      <c r="D52" s="71"/>
      <c r="E52" s="82"/>
      <c r="F52" s="71"/>
      <c r="G52" s="83"/>
      <c r="H52" s="72"/>
      <c r="I52" s="84"/>
      <c r="J52" s="72"/>
      <c r="K52" s="74"/>
      <c r="L52" s="75"/>
      <c r="M52" s="71"/>
      <c r="N52" s="74"/>
      <c r="O52" s="72"/>
    </row>
    <row r="53" spans="1:15" x14ac:dyDescent="0.2">
      <c r="A53" s="86"/>
      <c r="B53" s="79"/>
      <c r="C53" s="79"/>
      <c r="D53" s="79"/>
      <c r="E53" s="87"/>
      <c r="F53" s="79"/>
      <c r="G53" s="88"/>
      <c r="H53" s="77"/>
      <c r="I53" s="89"/>
      <c r="J53" s="77"/>
      <c r="K53" s="78"/>
      <c r="L53" s="79"/>
      <c r="M53" s="77"/>
      <c r="N53" s="77"/>
      <c r="O53" s="77"/>
    </row>
  </sheetData>
  <phoneticPr fontId="0" type="noConversion"/>
  <printOptions gridLines="1"/>
  <pageMargins left="0.5" right="0.5" top="0.75" bottom="0.75" header="0.5" footer="0.5"/>
  <pageSetup paperSize="5" scale="50" orientation="landscape" horizontalDpi="300" verticalDpi="300" r:id="rId1"/>
  <headerFooter alignWithMargins="0"/>
  <rowBreaks count="1" manualBreakCount="1">
    <brk id="34" max="13" man="1"/>
  </rowBreaks>
  <ignoredErrors>
    <ignoredError sqref="K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pageSetUpPr fitToPage="1"/>
  </sheetPr>
  <dimension ref="A1:O87"/>
  <sheetViews>
    <sheetView tabSelected="1" topLeftCell="A18" zoomScale="65" zoomScaleNormal="65" zoomScaleSheetLayoutView="40" workbookViewId="0">
      <selection activeCell="G39" sqref="G39"/>
    </sheetView>
  </sheetViews>
  <sheetFormatPr defaultColWidth="12.5703125" defaultRowHeight="15" x14ac:dyDescent="0.2"/>
  <cols>
    <col min="1" max="1" width="49.42578125" style="2" customWidth="1"/>
    <col min="2" max="2" width="34.42578125" style="2" customWidth="1"/>
    <col min="3" max="3" width="27.42578125" style="2" bestFit="1" customWidth="1"/>
    <col min="4" max="4" width="28.5703125" style="2" bestFit="1" customWidth="1"/>
    <col min="5" max="5" width="19.5703125" style="2" bestFit="1" customWidth="1"/>
    <col min="6" max="6" width="33.140625" style="2" customWidth="1"/>
    <col min="7" max="7" width="37.42578125" style="2" customWidth="1"/>
    <col min="8" max="8" width="25.5703125" style="2" bestFit="1" customWidth="1"/>
    <col min="9" max="9" width="21.5703125" style="2" customWidth="1"/>
    <col min="10" max="10" width="2.140625" style="2" customWidth="1"/>
    <col min="11" max="11" width="21.5703125" style="2" customWidth="1"/>
    <col min="12" max="12" width="24.85546875" style="2" bestFit="1" customWidth="1"/>
    <col min="13" max="13" width="34.42578125" style="2" customWidth="1"/>
    <col min="14" max="14" width="23.5703125" style="2" customWidth="1"/>
    <col min="15" max="15" width="7.5703125" style="2" customWidth="1"/>
    <col min="16" max="16" width="3.5703125" style="2" customWidth="1"/>
    <col min="17" max="178" width="12.5703125" style="2"/>
    <col min="179" max="180" width="2.42578125" style="2" customWidth="1"/>
    <col min="181" max="16384" width="12.5703125" style="2"/>
  </cols>
  <sheetData>
    <row r="1" spans="1:15" ht="20.25" x14ac:dyDescent="0.3">
      <c r="A1" s="124" t="str">
        <f>'Priority 2'!A1</f>
        <v xml:space="preserve"> 2024 TIMBER TAX DISTRIBUTION</v>
      </c>
      <c r="G1" s="51" t="s">
        <v>37</v>
      </c>
      <c r="K1" s="3" t="s">
        <v>25</v>
      </c>
    </row>
    <row r="2" spans="1:15" ht="20.25" x14ac:dyDescent="0.3">
      <c r="A2" s="124" t="s">
        <v>38</v>
      </c>
      <c r="M2" s="3"/>
      <c r="N2" s="3"/>
    </row>
    <row r="3" spans="1:15" x14ac:dyDescent="0.2">
      <c r="G3" s="207" t="str">
        <f>'Priority 2'!G2</f>
        <v>September 29,2023</v>
      </c>
      <c r="N3" s="3"/>
    </row>
    <row r="4" spans="1:15" x14ac:dyDescent="0.2">
      <c r="N4" s="3"/>
    </row>
    <row r="5" spans="1:15" ht="18.75" x14ac:dyDescent="0.25">
      <c r="A5" s="167" t="str">
        <f>'Priority 2'!A5</f>
        <v xml:space="preserve">LINE 1: Total County Timber Assessed Value (TAV): </v>
      </c>
      <c r="B5" s="90"/>
      <c r="C5" s="90"/>
      <c r="D5" s="90"/>
      <c r="G5" s="196">
        <f>'Priority 2'!G5</f>
        <v>1600393122.4000001</v>
      </c>
    </row>
    <row r="6" spans="1:15" ht="18.75" x14ac:dyDescent="0.25">
      <c r="A6" s="167" t="str">
        <f>'Priority 2'!A6</f>
        <v>LINE 2: TOTAL COUNTY FOREST LAND ASSESSED VALUE (FLAV)*:</v>
      </c>
      <c r="B6" s="90"/>
      <c r="C6" s="90"/>
      <c r="D6" s="90"/>
      <c r="G6" s="197">
        <v>162687006.15000001</v>
      </c>
    </row>
    <row r="7" spans="1:15" ht="18.75" x14ac:dyDescent="0.25">
      <c r="A7" s="132" t="s">
        <v>60</v>
      </c>
      <c r="B7" s="90"/>
      <c r="C7" s="90"/>
      <c r="D7" s="90"/>
      <c r="G7" s="198">
        <v>143.15</v>
      </c>
      <c r="K7" s="90"/>
      <c r="L7" s="90"/>
      <c r="M7" s="90"/>
      <c r="N7" s="90"/>
      <c r="O7" s="90"/>
    </row>
    <row r="8" spans="1:15" ht="18.75" x14ac:dyDescent="0.25">
      <c r="A8" s="33"/>
      <c r="G8" s="36"/>
      <c r="K8" s="90"/>
      <c r="L8" s="90"/>
      <c r="M8" s="90"/>
      <c r="N8" s="90"/>
      <c r="O8" s="90"/>
    </row>
    <row r="9" spans="1:15" ht="19.5" thickBot="1" x14ac:dyDescent="0.3">
      <c r="A9" s="22"/>
      <c r="B9" s="54" t="s">
        <v>85</v>
      </c>
      <c r="C9" s="54"/>
      <c r="D9" s="54"/>
      <c r="E9" s="26"/>
      <c r="F9" s="24"/>
      <c r="G9" s="24"/>
      <c r="H9" s="24"/>
      <c r="I9" s="52" t="s">
        <v>86</v>
      </c>
      <c r="J9" s="53"/>
      <c r="K9" s="96" t="s">
        <v>87</v>
      </c>
      <c r="L9" s="90"/>
      <c r="M9" s="90"/>
      <c r="N9" s="90"/>
      <c r="O9" s="90"/>
    </row>
    <row r="10" spans="1:15" ht="15.75" thickTop="1" x14ac:dyDescent="0.2">
      <c r="A10" s="107"/>
      <c r="B10" s="42" t="s">
        <v>76</v>
      </c>
      <c r="C10" s="42" t="s">
        <v>54</v>
      </c>
      <c r="D10" s="42" t="s">
        <v>57</v>
      </c>
      <c r="E10" s="45" t="s">
        <v>5</v>
      </c>
      <c r="F10" s="45" t="s">
        <v>6</v>
      </c>
      <c r="G10" s="45" t="s">
        <v>7</v>
      </c>
      <c r="H10" s="108" t="s">
        <v>8</v>
      </c>
      <c r="I10" s="109" t="s">
        <v>9</v>
      </c>
      <c r="J10" s="37"/>
      <c r="K10" s="91" t="s">
        <v>47</v>
      </c>
      <c r="L10" s="90"/>
      <c r="M10" s="90"/>
      <c r="N10" s="90"/>
      <c r="O10" s="90"/>
    </row>
    <row r="11" spans="1:15" x14ac:dyDescent="0.2">
      <c r="A11" s="110" t="s">
        <v>14</v>
      </c>
      <c r="B11" s="43" t="s">
        <v>15</v>
      </c>
      <c r="C11" s="43" t="s">
        <v>55</v>
      </c>
      <c r="D11" s="43" t="s">
        <v>58</v>
      </c>
      <c r="E11" s="111" t="s">
        <v>16</v>
      </c>
      <c r="F11" s="111" t="s">
        <v>17</v>
      </c>
      <c r="G11" s="111" t="s">
        <v>41</v>
      </c>
      <c r="H11" s="112" t="s">
        <v>39</v>
      </c>
      <c r="I11" s="110" t="s">
        <v>42</v>
      </c>
      <c r="J11" s="80"/>
      <c r="K11" s="92"/>
      <c r="L11" s="93"/>
      <c r="M11" s="93"/>
      <c r="N11" s="93"/>
      <c r="O11" s="90"/>
    </row>
    <row r="12" spans="1:15" ht="21" thickBot="1" x14ac:dyDescent="0.35">
      <c r="A12" s="113" t="s">
        <v>20</v>
      </c>
      <c r="B12" s="44" t="s">
        <v>77</v>
      </c>
      <c r="C12" s="44" t="s">
        <v>56</v>
      </c>
      <c r="D12" s="44" t="s">
        <v>59</v>
      </c>
      <c r="E12" s="48" t="s">
        <v>21</v>
      </c>
      <c r="F12" s="48" t="s">
        <v>22</v>
      </c>
      <c r="G12" s="114" t="s">
        <v>96</v>
      </c>
      <c r="H12" s="115" t="s">
        <v>23</v>
      </c>
      <c r="I12" s="113" t="s">
        <v>65</v>
      </c>
      <c r="J12" s="81"/>
      <c r="K12" s="97" t="s">
        <v>66</v>
      </c>
      <c r="L12" s="93"/>
      <c r="M12" s="121">
        <f>'Priority 1'!H37</f>
        <v>665374.04099997261</v>
      </c>
      <c r="N12" s="122"/>
      <c r="O12" s="90"/>
    </row>
    <row r="13" spans="1:15" ht="18" customHeight="1" x14ac:dyDescent="0.25">
      <c r="A13" s="211" t="s">
        <v>123</v>
      </c>
      <c r="B13" s="104">
        <v>3956913.54</v>
      </c>
      <c r="C13" s="192">
        <v>3486</v>
      </c>
      <c r="D13" s="104">
        <f t="shared" ref="D13:D75" si="0">C13*$G$7+B13</f>
        <v>4455934.4400000004</v>
      </c>
      <c r="E13" s="190">
        <f t="shared" ref="E13:E75" si="1">D13/$G$6</f>
        <v>2.7389614852777841E-2</v>
      </c>
      <c r="F13" s="13">
        <f t="shared" ref="F13:F75" si="2">E13*$G$5</f>
        <v>43834151.23557055</v>
      </c>
      <c r="G13" s="223">
        <v>5.1870652410000002E-2</v>
      </c>
      <c r="H13" s="13">
        <f t="shared" ref="H13:H75" si="3">(G13/1000)*F13</f>
        <v>2273.706022427652</v>
      </c>
      <c r="I13" s="194">
        <f t="shared" ref="I13:I75" si="4">H13/$H$77</f>
        <v>5.2731770633944854E-4</v>
      </c>
      <c r="J13" s="6"/>
      <c r="K13" s="92"/>
      <c r="L13" s="94"/>
      <c r="M13" s="120"/>
      <c r="N13" s="120"/>
      <c r="O13" s="90"/>
    </row>
    <row r="14" spans="1:15" ht="21" thickBot="1" x14ac:dyDescent="0.35">
      <c r="A14" s="212" t="s">
        <v>124</v>
      </c>
      <c r="B14" s="104">
        <v>10638180.85</v>
      </c>
      <c r="C14" s="192">
        <v>19768</v>
      </c>
      <c r="D14" s="104">
        <f t="shared" si="0"/>
        <v>13467970.050000001</v>
      </c>
      <c r="E14" s="190">
        <f t="shared" si="1"/>
        <v>8.2784546650162813E-2</v>
      </c>
      <c r="F14" s="13">
        <f t="shared" si="2"/>
        <v>132487819.09992254</v>
      </c>
      <c r="G14" s="225">
        <v>4.1062630247999998E-2</v>
      </c>
      <c r="H14" s="13">
        <f t="shared" si="3"/>
        <v>5440.298328064031</v>
      </c>
      <c r="I14" s="194">
        <f t="shared" si="4"/>
        <v>1.2617135231466996E-3</v>
      </c>
      <c r="J14" s="6"/>
      <c r="K14" s="97" t="s">
        <v>67</v>
      </c>
      <c r="L14" s="94"/>
      <c r="M14" s="121">
        <f>'Priority 2'!K33</f>
        <v>760977.72271768074</v>
      </c>
      <c r="N14" s="123"/>
      <c r="O14" s="90"/>
    </row>
    <row r="15" spans="1:15" ht="18.75" x14ac:dyDescent="0.25">
      <c r="A15" s="212" t="s">
        <v>125</v>
      </c>
      <c r="B15" s="104">
        <v>4059490.36</v>
      </c>
      <c r="C15" s="192">
        <v>8513</v>
      </c>
      <c r="D15" s="104">
        <f t="shared" si="0"/>
        <v>5278126.3099999996</v>
      </c>
      <c r="E15" s="190">
        <f t="shared" si="1"/>
        <v>3.2443441150631802E-2</v>
      </c>
      <c r="F15" s="13">
        <f t="shared" si="2"/>
        <v>51922260.084460281</v>
      </c>
      <c r="G15" s="225">
        <v>2.0427732726E-2</v>
      </c>
      <c r="H15" s="13">
        <f t="shared" si="3"/>
        <v>1060.6540515352128</v>
      </c>
      <c r="I15" s="194">
        <f t="shared" si="4"/>
        <v>2.4598679695540473E-4</v>
      </c>
      <c r="J15" s="6"/>
      <c r="K15" s="92"/>
      <c r="L15" s="94"/>
      <c r="M15" s="120"/>
      <c r="N15" s="120"/>
      <c r="O15" s="90"/>
    </row>
    <row r="16" spans="1:15" ht="21" thickBot="1" x14ac:dyDescent="0.35">
      <c r="A16" s="212" t="s">
        <v>126</v>
      </c>
      <c r="B16" s="104">
        <v>12497109.84</v>
      </c>
      <c r="C16" s="192">
        <v>284976</v>
      </c>
      <c r="D16" s="104">
        <f t="shared" si="0"/>
        <v>53291424.239999995</v>
      </c>
      <c r="E16" s="190">
        <f t="shared" si="1"/>
        <v>0.32757025592360128</v>
      </c>
      <c r="F16" s="13">
        <f t="shared" si="2"/>
        <v>524241184.68293941</v>
      </c>
      <c r="G16" s="225">
        <v>3.0064019197E-2</v>
      </c>
      <c r="H16" s="13">
        <f t="shared" si="3"/>
        <v>15760.797040165913</v>
      </c>
      <c r="I16" s="194">
        <f t="shared" si="4"/>
        <v>3.6552427021450213E-3</v>
      </c>
      <c r="J16" s="6"/>
      <c r="K16" s="97" t="s">
        <v>68</v>
      </c>
      <c r="L16" s="94"/>
      <c r="M16" s="121">
        <f>$H$77</f>
        <v>4311833.2555364762</v>
      </c>
      <c r="N16" s="123"/>
      <c r="O16" s="90"/>
    </row>
    <row r="17" spans="1:15" ht="18.75" x14ac:dyDescent="0.25">
      <c r="A17" s="212" t="s">
        <v>127</v>
      </c>
      <c r="B17" s="199">
        <v>5582950.3700000001</v>
      </c>
      <c r="C17" s="201">
        <v>1537</v>
      </c>
      <c r="D17" s="104">
        <f t="shared" si="0"/>
        <v>5802971.9199999999</v>
      </c>
      <c r="E17" s="190">
        <f t="shared" si="1"/>
        <v>3.5669547662888129E-2</v>
      </c>
      <c r="F17" s="13">
        <f t="shared" si="2"/>
        <v>57085298.758805156</v>
      </c>
      <c r="G17" s="225">
        <v>4.5661046249999997E-2</v>
      </c>
      <c r="H17" s="13">
        <f t="shared" si="3"/>
        <v>2606.5744668208695</v>
      </c>
      <c r="I17" s="194">
        <f t="shared" si="4"/>
        <v>6.0451652750578377E-4</v>
      </c>
      <c r="J17" s="6"/>
      <c r="K17" s="90"/>
      <c r="L17" s="94"/>
      <c r="M17" s="120"/>
      <c r="N17" s="120"/>
      <c r="O17" s="90"/>
    </row>
    <row r="18" spans="1:15" ht="18.75" x14ac:dyDescent="0.25">
      <c r="A18" s="212" t="s">
        <v>128</v>
      </c>
      <c r="B18" s="199">
        <v>13689026.18</v>
      </c>
      <c r="C18" s="201">
        <v>10741</v>
      </c>
      <c r="D18" s="104">
        <f t="shared" si="0"/>
        <v>15226600.33</v>
      </c>
      <c r="E18" s="190">
        <f t="shared" si="1"/>
        <v>9.3594446725270938E-2</v>
      </c>
      <c r="F18" s="13">
        <f t="shared" si="2"/>
        <v>149787908.83395681</v>
      </c>
      <c r="G18" s="225">
        <v>1.9100449841999999E-2</v>
      </c>
      <c r="H18" s="13">
        <f t="shared" si="3"/>
        <v>2861.0164396210607</v>
      </c>
      <c r="I18" s="194">
        <f t="shared" si="4"/>
        <v>6.6352668808504153E-4</v>
      </c>
      <c r="J18" s="6"/>
      <c r="K18" s="92"/>
      <c r="L18" s="94"/>
      <c r="M18" s="120"/>
      <c r="N18" s="120"/>
    </row>
    <row r="19" spans="1:15" ht="18.75" x14ac:dyDescent="0.25">
      <c r="A19" s="212" t="s">
        <v>129</v>
      </c>
      <c r="B19" s="199">
        <v>1051567.8500000001</v>
      </c>
      <c r="C19" s="201">
        <v>0</v>
      </c>
      <c r="D19" s="104">
        <f t="shared" si="0"/>
        <v>1051567.8500000001</v>
      </c>
      <c r="E19" s="190">
        <f t="shared" si="1"/>
        <v>6.4637482420104152E-3</v>
      </c>
      <c r="F19" s="13">
        <f t="shared" si="2"/>
        <v>10344538.23143856</v>
      </c>
      <c r="G19" s="225">
        <v>3.0766275015E-2</v>
      </c>
      <c r="H19" s="13">
        <f t="shared" si="3"/>
        <v>318.26290813162046</v>
      </c>
      <c r="I19" s="194">
        <f t="shared" si="4"/>
        <v>7.3811506445191219E-5</v>
      </c>
      <c r="J19" s="6"/>
      <c r="K19" s="92"/>
      <c r="L19" s="94"/>
      <c r="M19" s="120"/>
      <c r="N19" s="120"/>
    </row>
    <row r="20" spans="1:15" ht="21" thickBot="1" x14ac:dyDescent="0.35">
      <c r="A20" s="212" t="s">
        <v>130</v>
      </c>
      <c r="B20" s="199">
        <v>2063435.73</v>
      </c>
      <c r="C20" s="201">
        <v>147</v>
      </c>
      <c r="D20" s="104">
        <f t="shared" si="0"/>
        <v>2084478.78</v>
      </c>
      <c r="E20" s="190">
        <f t="shared" si="1"/>
        <v>1.281281664300883E-2</v>
      </c>
      <c r="F20" s="13">
        <f t="shared" si="2"/>
        <v>20505543.634043589</v>
      </c>
      <c r="G20" s="225">
        <v>4.6708550691000002E-2</v>
      </c>
      <c r="H20" s="13">
        <f t="shared" si="3"/>
        <v>957.7842242772374</v>
      </c>
      <c r="I20" s="194">
        <f t="shared" si="4"/>
        <v>2.2212923541220527E-4</v>
      </c>
      <c r="J20" s="6"/>
      <c r="K20" s="93"/>
      <c r="L20" s="98" t="s">
        <v>44</v>
      </c>
      <c r="M20" s="121">
        <f>SUM(M12,M14,M16)</f>
        <v>5738185.0192541294</v>
      </c>
      <c r="N20" s="90" t="s">
        <v>53</v>
      </c>
    </row>
    <row r="21" spans="1:15" ht="18.75" x14ac:dyDescent="0.25">
      <c r="A21" s="212" t="s">
        <v>131</v>
      </c>
      <c r="B21" s="199">
        <v>716667</v>
      </c>
      <c r="C21" s="201">
        <v>753</v>
      </c>
      <c r="D21" s="104">
        <f t="shared" si="0"/>
        <v>824458.95</v>
      </c>
      <c r="E21" s="190">
        <f t="shared" si="1"/>
        <v>5.0677615226371285E-3</v>
      </c>
      <c r="F21" s="13">
        <f t="shared" si="2"/>
        <v>8110410.686791813</v>
      </c>
      <c r="G21" s="225">
        <v>3.6325915508000003E-2</v>
      </c>
      <c r="H21" s="13">
        <f t="shared" si="3"/>
        <v>294.61809334357969</v>
      </c>
      <c r="I21" s="194">
        <f t="shared" si="4"/>
        <v>6.8327803020973608E-5</v>
      </c>
      <c r="J21" s="6"/>
      <c r="K21" s="93"/>
      <c r="L21" s="95"/>
      <c r="M21" s="120"/>
      <c r="N21" s="90" t="s">
        <v>48</v>
      </c>
    </row>
    <row r="22" spans="1:15" ht="18.75" x14ac:dyDescent="0.25">
      <c r="A22" s="212" t="s">
        <v>132</v>
      </c>
      <c r="B22" s="199">
        <v>1196050.98</v>
      </c>
      <c r="C22" s="201">
        <v>1630</v>
      </c>
      <c r="D22" s="104">
        <f t="shared" si="0"/>
        <v>1429385.48</v>
      </c>
      <c r="E22" s="190">
        <f t="shared" si="1"/>
        <v>8.7861072240894515E-3</v>
      </c>
      <c r="F22" s="13">
        <f t="shared" si="2"/>
        <v>14061225.574101714</v>
      </c>
      <c r="G22" s="225">
        <v>3.2291847173000002E-2</v>
      </c>
      <c r="H22" s="13">
        <f t="shared" si="3"/>
        <v>454.06294730397184</v>
      </c>
      <c r="I22" s="194">
        <f t="shared" si="4"/>
        <v>1.053062399203277E-4</v>
      </c>
      <c r="J22" s="6"/>
      <c r="K22" s="93"/>
      <c r="L22" s="93"/>
      <c r="M22" s="120"/>
      <c r="N22" s="90" t="s">
        <v>72</v>
      </c>
    </row>
    <row r="23" spans="1:15" ht="21" thickBot="1" x14ac:dyDescent="0.35">
      <c r="A23" s="212" t="s">
        <v>133</v>
      </c>
      <c r="B23" s="199">
        <v>6212938.3899999997</v>
      </c>
      <c r="C23" s="201">
        <v>8051</v>
      </c>
      <c r="D23" s="104">
        <f t="shared" si="0"/>
        <v>7365439.04</v>
      </c>
      <c r="E23" s="190">
        <f t="shared" si="1"/>
        <v>4.5273677439296833E-2</v>
      </c>
      <c r="F23" s="13">
        <f t="shared" si="2"/>
        <v>72455681.999606699</v>
      </c>
      <c r="G23" s="225">
        <v>0</v>
      </c>
      <c r="H23" s="13">
        <f t="shared" si="3"/>
        <v>0</v>
      </c>
      <c r="I23" s="194">
        <f t="shared" si="4"/>
        <v>0</v>
      </c>
      <c r="J23" s="6"/>
      <c r="K23" s="93"/>
      <c r="L23" s="99" t="s">
        <v>49</v>
      </c>
      <c r="M23" s="121">
        <f>M20*0.2</f>
        <v>1147637.0038508258</v>
      </c>
      <c r="N23" s="123"/>
    </row>
    <row r="24" spans="1:15" ht="18.75" x14ac:dyDescent="0.25">
      <c r="A24" s="212" t="s">
        <v>134</v>
      </c>
      <c r="B24" s="199">
        <v>6212938.3899999997</v>
      </c>
      <c r="C24" s="201">
        <v>8051</v>
      </c>
      <c r="D24" s="104">
        <f t="shared" si="0"/>
        <v>7365439.04</v>
      </c>
      <c r="E24" s="190">
        <f t="shared" si="1"/>
        <v>4.5273677439296833E-2</v>
      </c>
      <c r="F24" s="13">
        <f t="shared" si="2"/>
        <v>72455681.999606699</v>
      </c>
      <c r="G24" s="225">
        <v>0.26869918153700001</v>
      </c>
      <c r="H24" s="13">
        <f t="shared" si="3"/>
        <v>19468.782450999464</v>
      </c>
      <c r="I24" s="194">
        <f t="shared" si="4"/>
        <v>4.5151983616252269E-3</v>
      </c>
      <c r="J24" s="6"/>
      <c r="K24" s="93"/>
      <c r="L24" s="93"/>
      <c r="M24" s="94"/>
      <c r="N24" s="93"/>
      <c r="O24" s="90"/>
    </row>
    <row r="25" spans="1:15" ht="18.75" x14ac:dyDescent="0.25">
      <c r="A25" s="212" t="s">
        <v>135</v>
      </c>
      <c r="B25" s="199">
        <v>5344380.5999999996</v>
      </c>
      <c r="C25" s="201">
        <v>156</v>
      </c>
      <c r="D25" s="104">
        <f t="shared" si="0"/>
        <v>5366712</v>
      </c>
      <c r="E25" s="190">
        <f t="shared" si="1"/>
        <v>3.2987957225371803E-2</v>
      </c>
      <c r="F25" s="13">
        <f t="shared" si="2"/>
        <v>52793699.865510426</v>
      </c>
      <c r="G25" s="225">
        <v>0.21613908155799999</v>
      </c>
      <c r="H25" s="13">
        <f t="shared" si="3"/>
        <v>11410.781800980132</v>
      </c>
      <c r="I25" s="194">
        <f t="shared" si="4"/>
        <v>2.6463875397612999E-3</v>
      </c>
      <c r="J25" s="6"/>
      <c r="K25" s="93" t="s">
        <v>45</v>
      </c>
      <c r="L25" s="93"/>
      <c r="M25" s="94"/>
      <c r="N25" s="93"/>
      <c r="O25" s="90"/>
    </row>
    <row r="26" spans="1:15" ht="18.75" x14ac:dyDescent="0.25">
      <c r="A26" s="212" t="s">
        <v>136</v>
      </c>
      <c r="B26" s="199">
        <v>3708.88</v>
      </c>
      <c r="C26" s="201">
        <v>0</v>
      </c>
      <c r="D26" s="104">
        <f t="shared" si="0"/>
        <v>3708.88</v>
      </c>
      <c r="E26" s="190">
        <f t="shared" si="1"/>
        <v>2.2797641236205145E-5</v>
      </c>
      <c r="F26" s="13">
        <f t="shared" si="2"/>
        <v>36485.188241365351</v>
      </c>
      <c r="G26" s="225">
        <v>0.41551431090199997</v>
      </c>
      <c r="H26" s="13">
        <f t="shared" si="3"/>
        <v>15.160117850240676</v>
      </c>
      <c r="I26" s="194">
        <f t="shared" si="4"/>
        <v>3.5159332357703757E-6</v>
      </c>
      <c r="J26" s="6"/>
      <c r="K26" s="93" t="s">
        <v>46</v>
      </c>
      <c r="L26" s="93"/>
      <c r="M26" s="94"/>
      <c r="N26" s="93"/>
      <c r="O26" s="90"/>
    </row>
    <row r="27" spans="1:15" ht="18.75" x14ac:dyDescent="0.25">
      <c r="A27" s="212" t="s">
        <v>137</v>
      </c>
      <c r="B27" s="199">
        <v>10926.15</v>
      </c>
      <c r="C27" s="201">
        <v>0</v>
      </c>
      <c r="D27" s="104">
        <f t="shared" si="0"/>
        <v>10926.15</v>
      </c>
      <c r="E27" s="190">
        <f t="shared" si="1"/>
        <v>6.7160557309204618E-5</v>
      </c>
      <c r="F27" s="13">
        <f t="shared" si="2"/>
        <v>107483.29401420213</v>
      </c>
      <c r="G27" s="225">
        <v>1.2631115492680001</v>
      </c>
      <c r="H27" s="13">
        <f t="shared" si="3"/>
        <v>135.7633900227068</v>
      </c>
      <c r="I27" s="194">
        <f t="shared" si="4"/>
        <v>3.1486233807484092E-5</v>
      </c>
      <c r="J27" s="6"/>
      <c r="K27" s="92"/>
      <c r="L27" s="93"/>
      <c r="M27" s="94"/>
      <c r="N27" s="93"/>
      <c r="O27" s="90"/>
    </row>
    <row r="28" spans="1:15" ht="18.75" x14ac:dyDescent="0.25">
      <c r="A28" s="212" t="s">
        <v>138</v>
      </c>
      <c r="B28" s="199">
        <v>10926.15</v>
      </c>
      <c r="C28" s="201">
        <v>0</v>
      </c>
      <c r="D28" s="104">
        <f t="shared" si="0"/>
        <v>10926.15</v>
      </c>
      <c r="E28" s="190">
        <f t="shared" si="1"/>
        <v>6.7160557309204618E-5</v>
      </c>
      <c r="F28" s="13">
        <f t="shared" si="2"/>
        <v>107483.29401420213</v>
      </c>
      <c r="G28" s="225">
        <v>0.34786442234199999</v>
      </c>
      <c r="H28" s="13">
        <f t="shared" si="3"/>
        <v>37.389613983665768</v>
      </c>
      <c r="I28" s="194">
        <f t="shared" si="4"/>
        <v>8.6713960786068873E-6</v>
      </c>
      <c r="J28" s="6"/>
      <c r="K28" s="92" t="s">
        <v>50</v>
      </c>
      <c r="L28" s="92"/>
      <c r="M28" s="94"/>
      <c r="N28" s="93"/>
      <c r="O28" s="90"/>
    </row>
    <row r="29" spans="1:15" ht="18.75" x14ac:dyDescent="0.25">
      <c r="A29" s="212" t="s">
        <v>139</v>
      </c>
      <c r="B29" s="199">
        <v>0</v>
      </c>
      <c r="C29" s="201">
        <v>0</v>
      </c>
      <c r="D29" s="104">
        <f t="shared" si="0"/>
        <v>0</v>
      </c>
      <c r="E29" s="190">
        <f t="shared" si="1"/>
        <v>0</v>
      </c>
      <c r="F29" s="13">
        <f t="shared" si="2"/>
        <v>0</v>
      </c>
      <c r="G29" s="225">
        <v>1.1425534451679999</v>
      </c>
      <c r="H29" s="13">
        <f t="shared" si="3"/>
        <v>0</v>
      </c>
      <c r="I29" s="194">
        <f t="shared" si="4"/>
        <v>0</v>
      </c>
      <c r="J29" s="6"/>
      <c r="K29" s="92" t="s">
        <v>51</v>
      </c>
      <c r="L29" s="92"/>
      <c r="M29" s="94"/>
      <c r="N29" s="93"/>
      <c r="O29" s="90"/>
    </row>
    <row r="30" spans="1:15" ht="18.75" x14ac:dyDescent="0.25">
      <c r="A30" s="212" t="s">
        <v>140</v>
      </c>
      <c r="B30" s="199">
        <v>327.82</v>
      </c>
      <c r="C30" s="201">
        <v>0</v>
      </c>
      <c r="D30" s="104">
        <f t="shared" si="0"/>
        <v>327.82</v>
      </c>
      <c r="E30" s="190">
        <f t="shared" si="1"/>
        <v>2.0150349296965039E-6</v>
      </c>
      <c r="F30" s="13">
        <f t="shared" si="2"/>
        <v>3224.8480428820526</v>
      </c>
      <c r="G30" s="225">
        <v>1.1594611882920001</v>
      </c>
      <c r="H30" s="13">
        <f t="shared" si="3"/>
        <v>3.7390861438611558</v>
      </c>
      <c r="I30" s="194">
        <f t="shared" si="4"/>
        <v>8.6716853882512682E-7</v>
      </c>
      <c r="J30" s="6"/>
      <c r="K30" s="92" t="s">
        <v>52</v>
      </c>
      <c r="L30" s="92"/>
      <c r="M30" s="94"/>
      <c r="N30" s="93"/>
      <c r="O30" s="90"/>
    </row>
    <row r="31" spans="1:15" ht="18.75" x14ac:dyDescent="0.25">
      <c r="A31" s="212" t="s">
        <v>141</v>
      </c>
      <c r="B31" s="199">
        <v>45795.64</v>
      </c>
      <c r="C31" s="201">
        <v>0</v>
      </c>
      <c r="D31" s="104">
        <f t="shared" si="0"/>
        <v>45795.64</v>
      </c>
      <c r="E31" s="190">
        <f t="shared" si="1"/>
        <v>2.8149537620586425E-4</v>
      </c>
      <c r="F31" s="13">
        <f t="shared" si="2"/>
        <v>450503.26406726579</v>
      </c>
      <c r="G31" s="225">
        <v>1.0807754408179999</v>
      </c>
      <c r="H31" s="13">
        <f t="shared" si="3"/>
        <v>486.89286381224701</v>
      </c>
      <c r="I31" s="194">
        <f t="shared" si="4"/>
        <v>1.1292015135025624E-4</v>
      </c>
      <c r="J31" s="6"/>
      <c r="K31" s="92"/>
      <c r="L31" s="92"/>
      <c r="M31" s="94"/>
      <c r="N31" s="93"/>
      <c r="O31" s="90"/>
    </row>
    <row r="32" spans="1:15" ht="18.75" x14ac:dyDescent="0.25">
      <c r="A32" s="212" t="s">
        <v>142</v>
      </c>
      <c r="B32" s="199">
        <v>0</v>
      </c>
      <c r="C32" s="201">
        <v>0</v>
      </c>
      <c r="D32" s="104">
        <f t="shared" si="0"/>
        <v>0</v>
      </c>
      <c r="E32" s="190">
        <f t="shared" si="1"/>
        <v>0</v>
      </c>
      <c r="F32" s="13">
        <f t="shared" si="2"/>
        <v>0</v>
      </c>
      <c r="G32" s="225">
        <v>1.1583128836350001</v>
      </c>
      <c r="H32" s="13">
        <f t="shared" si="3"/>
        <v>0</v>
      </c>
      <c r="I32" s="194">
        <f t="shared" si="4"/>
        <v>0</v>
      </c>
      <c r="J32" s="6"/>
      <c r="K32" s="91"/>
      <c r="L32" s="90"/>
      <c r="M32" s="90"/>
      <c r="N32" s="90"/>
      <c r="O32" s="90"/>
    </row>
    <row r="33" spans="1:15" ht="17.25" customHeight="1" x14ac:dyDescent="0.25">
      <c r="A33" s="212" t="s">
        <v>143</v>
      </c>
      <c r="B33" s="199">
        <v>0</v>
      </c>
      <c r="C33" s="201">
        <v>0</v>
      </c>
      <c r="D33" s="104">
        <f t="shared" si="0"/>
        <v>0</v>
      </c>
      <c r="E33" s="190">
        <f t="shared" si="1"/>
        <v>0</v>
      </c>
      <c r="F33" s="13">
        <f t="shared" si="2"/>
        <v>0</v>
      </c>
      <c r="G33" s="225">
        <v>0.84600229412000005</v>
      </c>
      <c r="H33" s="13">
        <f t="shared" si="3"/>
        <v>0</v>
      </c>
      <c r="I33" s="194">
        <f t="shared" si="4"/>
        <v>0</v>
      </c>
      <c r="J33" s="6"/>
      <c r="K33" s="91"/>
      <c r="L33" s="90"/>
      <c r="M33" s="90"/>
      <c r="N33" s="90"/>
      <c r="O33" s="90"/>
    </row>
    <row r="34" spans="1:15" ht="18.75" x14ac:dyDescent="0.25">
      <c r="A34" s="212" t="s">
        <v>144</v>
      </c>
      <c r="B34" s="199">
        <v>26333.39</v>
      </c>
      <c r="C34" s="201">
        <v>0</v>
      </c>
      <c r="D34" s="104">
        <f t="shared" si="0"/>
        <v>26333.39</v>
      </c>
      <c r="E34" s="190">
        <f t="shared" si="1"/>
        <v>1.6186535497321892E-4</v>
      </c>
      <c r="F34" s="13">
        <f t="shared" si="2"/>
        <v>259048.20085397421</v>
      </c>
      <c r="G34" s="225">
        <v>1.054059199748</v>
      </c>
      <c r="H34" s="13">
        <f t="shared" si="3"/>
        <v>273.05213928829926</v>
      </c>
      <c r="I34" s="194">
        <f t="shared" si="4"/>
        <v>6.3326228800173357E-5</v>
      </c>
      <c r="J34" s="6"/>
      <c r="K34" s="91"/>
      <c r="L34" s="90"/>
      <c r="M34" s="90"/>
      <c r="N34" s="90"/>
      <c r="O34" s="90"/>
    </row>
    <row r="35" spans="1:15" ht="18.75" x14ac:dyDescent="0.25">
      <c r="A35" s="212" t="s">
        <v>145</v>
      </c>
      <c r="B35" s="199">
        <v>3059.67</v>
      </c>
      <c r="C35" s="201">
        <v>0</v>
      </c>
      <c r="D35" s="104">
        <f t="shared" si="0"/>
        <v>3059.67</v>
      </c>
      <c r="E35" s="190">
        <f t="shared" si="1"/>
        <v>1.8807095123374118E-5</v>
      </c>
      <c r="F35" s="13">
        <f t="shared" si="2"/>
        <v>30098.745687770519</v>
      </c>
      <c r="G35" s="225">
        <v>0.73518413142100003</v>
      </c>
      <c r="H35" s="13">
        <f t="shared" si="3"/>
        <v>22.128120205325139</v>
      </c>
      <c r="I35" s="194">
        <f t="shared" si="4"/>
        <v>5.1319517462583258E-6</v>
      </c>
      <c r="J35" s="6"/>
      <c r="K35" s="91"/>
      <c r="L35" s="90"/>
      <c r="M35" s="90"/>
      <c r="N35" s="90"/>
      <c r="O35" s="90"/>
    </row>
    <row r="36" spans="1:15" ht="18.75" x14ac:dyDescent="0.25">
      <c r="A36" s="212" t="s">
        <v>146</v>
      </c>
      <c r="B36" s="199">
        <v>100455611.40000001</v>
      </c>
      <c r="C36" s="201">
        <v>428159</v>
      </c>
      <c r="D36" s="104">
        <f t="shared" si="0"/>
        <v>161746572.25</v>
      </c>
      <c r="E36" s="190">
        <f t="shared" si="1"/>
        <v>0.99421936685507073</v>
      </c>
      <c r="F36" s="13">
        <f t="shared" si="2"/>
        <v>1591141836.8717377</v>
      </c>
      <c r="G36" s="225">
        <v>2.3504380509E-2</v>
      </c>
      <c r="H36" s="13">
        <f t="shared" si="3"/>
        <v>37398.803177622533</v>
      </c>
      <c r="I36" s="194">
        <f t="shared" si="4"/>
        <v>8.6735272356837437E-3</v>
      </c>
      <c r="J36" s="6"/>
      <c r="K36" s="91"/>
      <c r="L36" s="90"/>
      <c r="M36" s="90"/>
      <c r="N36" s="90"/>
      <c r="O36" s="90"/>
    </row>
    <row r="37" spans="1:15" ht="18.75" x14ac:dyDescent="0.25">
      <c r="A37" s="212" t="s">
        <v>147</v>
      </c>
      <c r="B37" s="199">
        <v>100455611.40000001</v>
      </c>
      <c r="C37" s="201">
        <v>428159</v>
      </c>
      <c r="D37" s="104">
        <f t="shared" si="0"/>
        <v>161746572.25</v>
      </c>
      <c r="E37" s="190">
        <f t="shared" si="1"/>
        <v>0.99421936685507073</v>
      </c>
      <c r="F37" s="13">
        <f t="shared" si="2"/>
        <v>1591141836.8717377</v>
      </c>
      <c r="G37" s="225">
        <v>0.85907814157600004</v>
      </c>
      <c r="H37" s="13">
        <f t="shared" si="3"/>
        <v>1366915.1722035955</v>
      </c>
      <c r="I37" s="194">
        <f t="shared" si="4"/>
        <v>0.31701484987816964</v>
      </c>
      <c r="J37" s="6"/>
      <c r="K37" s="5"/>
    </row>
    <row r="38" spans="1:15" ht="18.75" x14ac:dyDescent="0.25">
      <c r="A38" s="212" t="s">
        <v>148</v>
      </c>
      <c r="B38" s="199">
        <v>100455611.40000001</v>
      </c>
      <c r="C38" s="201">
        <v>428159</v>
      </c>
      <c r="D38" s="104">
        <f t="shared" si="0"/>
        <v>161746572.25</v>
      </c>
      <c r="E38" s="190">
        <f t="shared" si="1"/>
        <v>0.99421936685507073</v>
      </c>
      <c r="F38" s="13">
        <f t="shared" si="2"/>
        <v>1591141836.8717377</v>
      </c>
      <c r="G38" s="225">
        <v>1.8803516100999999E-2</v>
      </c>
      <c r="H38" s="13">
        <f t="shared" si="3"/>
        <v>29919.061148592435</v>
      </c>
      <c r="I38" s="194">
        <f t="shared" si="4"/>
        <v>6.9388261037635884E-3</v>
      </c>
      <c r="J38" s="6"/>
      <c r="K38" s="5"/>
    </row>
    <row r="39" spans="1:15" ht="18.75" x14ac:dyDescent="0.25">
      <c r="A39" s="212" t="s">
        <v>149</v>
      </c>
      <c r="B39" s="199">
        <v>5543483.7400000002</v>
      </c>
      <c r="C39" s="201">
        <v>190</v>
      </c>
      <c r="D39" s="104">
        <f t="shared" si="0"/>
        <v>5570682.2400000002</v>
      </c>
      <c r="E39" s="190">
        <f t="shared" si="1"/>
        <v>3.4241715867976218E-2</v>
      </c>
      <c r="F39" s="13">
        <f t="shared" si="2"/>
        <v>54800206.574284092</v>
      </c>
      <c r="G39" s="225">
        <v>0.28078985321299998</v>
      </c>
      <c r="H39" s="13">
        <f t="shared" si="3"/>
        <v>15387.341960035306</v>
      </c>
      <c r="I39" s="194">
        <f t="shared" si="4"/>
        <v>3.5686310318882729E-3</v>
      </c>
      <c r="J39" s="6"/>
      <c r="K39" s="5"/>
    </row>
    <row r="40" spans="1:15" s="241" customFormat="1" ht="18.75" x14ac:dyDescent="0.25">
      <c r="A40" s="231" t="s">
        <v>150</v>
      </c>
      <c r="B40" s="232">
        <v>384832.6</v>
      </c>
      <c r="C40" s="233">
        <v>190</v>
      </c>
      <c r="D40" s="234">
        <f t="shared" si="0"/>
        <v>412031.1</v>
      </c>
      <c r="E40" s="235">
        <f t="shared" si="1"/>
        <v>2.5326613953427896E-3</v>
      </c>
      <c r="F40" s="236">
        <f t="shared" si="2"/>
        <v>4053253.878474588</v>
      </c>
      <c r="G40" s="237">
        <v>1.099325140118</v>
      </c>
      <c r="H40" s="236">
        <f t="shared" si="3"/>
        <v>4455.8438878879033</v>
      </c>
      <c r="I40" s="238">
        <f t="shared" si="4"/>
        <v>1.0333989335432939E-3</v>
      </c>
      <c r="J40" s="239"/>
      <c r="K40" s="240"/>
    </row>
    <row r="41" spans="1:15" ht="18.75" x14ac:dyDescent="0.25">
      <c r="A41" s="212" t="s">
        <v>151</v>
      </c>
      <c r="B41" s="199">
        <v>299101.84999999998</v>
      </c>
      <c r="C41" s="201">
        <v>491</v>
      </c>
      <c r="D41" s="104">
        <f t="shared" si="0"/>
        <v>369388.5</v>
      </c>
      <c r="E41" s="190">
        <f t="shared" si="1"/>
        <v>2.2705470383997226E-3</v>
      </c>
      <c r="F41" s="13">
        <f t="shared" si="2"/>
        <v>3633767.8643406047</v>
      </c>
      <c r="G41" s="225">
        <v>0.224807198904</v>
      </c>
      <c r="H41" s="13">
        <f t="shared" si="3"/>
        <v>816.89717504978159</v>
      </c>
      <c r="I41" s="194">
        <f t="shared" si="4"/>
        <v>1.8945472299998384E-4</v>
      </c>
      <c r="J41" s="6"/>
      <c r="K41" s="5"/>
    </row>
    <row r="42" spans="1:15" ht="18.75" x14ac:dyDescent="0.25">
      <c r="A42" s="212" t="s">
        <v>152</v>
      </c>
      <c r="B42" s="199">
        <v>58501.14</v>
      </c>
      <c r="C42" s="201">
        <v>491</v>
      </c>
      <c r="D42" s="104">
        <f t="shared" si="0"/>
        <v>128787.79000000001</v>
      </c>
      <c r="E42" s="190">
        <f t="shared" si="1"/>
        <v>7.9162923362948617E-4</v>
      </c>
      <c r="F42" s="13">
        <f t="shared" si="2"/>
        <v>1266917.9809914124</v>
      </c>
      <c r="G42" s="225">
        <v>0.32689777137499998</v>
      </c>
      <c r="H42" s="13">
        <f t="shared" si="3"/>
        <v>414.15266450100734</v>
      </c>
      <c r="I42" s="194">
        <f t="shared" si="4"/>
        <v>9.6050250544644185E-5</v>
      </c>
      <c r="J42" s="6"/>
      <c r="K42" s="5"/>
    </row>
    <row r="43" spans="1:15" ht="18.75" x14ac:dyDescent="0.25">
      <c r="A43" s="212" t="s">
        <v>153</v>
      </c>
      <c r="B43" s="199">
        <v>159040.16</v>
      </c>
      <c r="C43" s="201">
        <v>1145</v>
      </c>
      <c r="D43" s="104">
        <f t="shared" si="0"/>
        <v>322946.91000000003</v>
      </c>
      <c r="E43" s="190">
        <f t="shared" si="1"/>
        <v>1.985081154559067E-3</v>
      </c>
      <c r="F43" s="13">
        <f t="shared" si="2"/>
        <v>3176910.2271621823</v>
      </c>
      <c r="G43" s="225">
        <v>0.46933965334900002</v>
      </c>
      <c r="H43" s="13">
        <f t="shared" si="3"/>
        <v>1491.0499447371915</v>
      </c>
      <c r="I43" s="194">
        <f t="shared" si="4"/>
        <v>3.4580417571172421E-4</v>
      </c>
      <c r="J43" s="6"/>
      <c r="K43" s="5"/>
    </row>
    <row r="44" spans="1:15" ht="18.75" x14ac:dyDescent="0.25">
      <c r="A44" s="212" t="s">
        <v>154</v>
      </c>
      <c r="B44" s="199">
        <v>384265.74</v>
      </c>
      <c r="C44" s="201">
        <v>2174</v>
      </c>
      <c r="D44" s="104">
        <f t="shared" si="0"/>
        <v>695473.84000000008</v>
      </c>
      <c r="E44" s="190">
        <f t="shared" si="1"/>
        <v>4.2749194078767552E-3</v>
      </c>
      <c r="F44" s="13">
        <f t="shared" si="2"/>
        <v>6841551.6191802397</v>
      </c>
      <c r="G44" s="225">
        <v>0.84723122784600002</v>
      </c>
      <c r="H44" s="13">
        <f t="shared" si="3"/>
        <v>5796.376178689864</v>
      </c>
      <c r="I44" s="194">
        <f t="shared" si="4"/>
        <v>1.3442950678223019E-3</v>
      </c>
      <c r="J44" s="6"/>
      <c r="K44" s="5"/>
    </row>
    <row r="45" spans="1:15" ht="18.75" x14ac:dyDescent="0.25">
      <c r="A45" s="212" t="s">
        <v>155</v>
      </c>
      <c r="B45" s="199">
        <v>4533956.7</v>
      </c>
      <c r="C45" s="201">
        <v>22070</v>
      </c>
      <c r="D45" s="104">
        <f t="shared" si="0"/>
        <v>7693277.2000000002</v>
      </c>
      <c r="E45" s="190">
        <f t="shared" si="1"/>
        <v>4.7288823994380204E-2</v>
      </c>
      <c r="F45" s="13">
        <f t="shared" si="2"/>
        <v>75680708.686990172</v>
      </c>
      <c r="G45" s="225">
        <v>0.20663646031899999</v>
      </c>
      <c r="H45" s="13">
        <f t="shared" si="3"/>
        <v>15638.393757513042</v>
      </c>
      <c r="I45" s="194">
        <f t="shared" si="4"/>
        <v>3.6268549432965772E-3</v>
      </c>
      <c r="J45" s="6"/>
      <c r="K45" s="5"/>
    </row>
    <row r="46" spans="1:15" ht="18.75" x14ac:dyDescent="0.25">
      <c r="A46" s="212" t="s">
        <v>156</v>
      </c>
      <c r="B46" s="199">
        <v>281552.37</v>
      </c>
      <c r="C46" s="201">
        <v>22070</v>
      </c>
      <c r="D46" s="104">
        <f t="shared" si="0"/>
        <v>3440872.87</v>
      </c>
      <c r="E46" s="190">
        <f t="shared" si="1"/>
        <v>2.1150262405268315E-2</v>
      </c>
      <c r="F46" s="13">
        <f t="shared" si="2"/>
        <v>33848734.490346693</v>
      </c>
      <c r="G46" s="225">
        <v>0.468598654916</v>
      </c>
      <c r="H46" s="13">
        <f t="shared" si="3"/>
        <v>15861.471452785276</v>
      </c>
      <c r="I46" s="194">
        <f t="shared" si="4"/>
        <v>3.6785911033129222E-3</v>
      </c>
      <c r="J46" s="6"/>
      <c r="K46" s="5"/>
    </row>
    <row r="47" spans="1:15" ht="18.75" x14ac:dyDescent="0.25">
      <c r="A47" s="212" t="s">
        <v>157</v>
      </c>
      <c r="B47" s="199">
        <v>3716648.51</v>
      </c>
      <c r="C47" s="201">
        <v>3288</v>
      </c>
      <c r="D47" s="104">
        <f t="shared" si="0"/>
        <v>4187325.71</v>
      </c>
      <c r="E47" s="190">
        <f t="shared" si="1"/>
        <v>2.5738538123562364E-2</v>
      </c>
      <c r="F47" s="13">
        <f t="shared" si="2"/>
        <v>41191779.393579409</v>
      </c>
      <c r="G47" s="225">
        <v>0</v>
      </c>
      <c r="H47" s="13">
        <f t="shared" si="3"/>
        <v>0</v>
      </c>
      <c r="I47" s="194">
        <f t="shared" si="4"/>
        <v>0</v>
      </c>
      <c r="J47" s="6"/>
      <c r="K47" s="5"/>
    </row>
    <row r="48" spans="1:15" ht="18.75" x14ac:dyDescent="0.25">
      <c r="A48" s="212" t="s">
        <v>158</v>
      </c>
      <c r="B48" s="199">
        <v>3716648.51</v>
      </c>
      <c r="C48" s="201">
        <v>3288</v>
      </c>
      <c r="D48" s="104">
        <f t="shared" si="0"/>
        <v>4187325.71</v>
      </c>
      <c r="E48" s="190">
        <f t="shared" si="1"/>
        <v>2.5738538123562364E-2</v>
      </c>
      <c r="F48" s="13">
        <f t="shared" si="2"/>
        <v>41191779.393579409</v>
      </c>
      <c r="G48" s="225">
        <v>0.36300569128900001</v>
      </c>
      <c r="H48" s="13">
        <f t="shared" si="3"/>
        <v>14952.850354190279</v>
      </c>
      <c r="I48" s="194">
        <f t="shared" si="4"/>
        <v>3.4678637758059254E-3</v>
      </c>
      <c r="J48" s="6"/>
      <c r="K48" s="5"/>
    </row>
    <row r="49" spans="1:11" ht="18.75" x14ac:dyDescent="0.25">
      <c r="A49" s="212" t="s">
        <v>159</v>
      </c>
      <c r="B49" s="199">
        <v>400982.9</v>
      </c>
      <c r="C49" s="201">
        <v>3288</v>
      </c>
      <c r="D49" s="104">
        <f t="shared" si="0"/>
        <v>871660.10000000009</v>
      </c>
      <c r="E49" s="190">
        <f t="shared" si="1"/>
        <v>5.3578962489254714E-3</v>
      </c>
      <c r="F49" s="13">
        <f t="shared" si="2"/>
        <v>8574740.3073130827</v>
      </c>
      <c r="G49" s="225">
        <v>1.031866061998</v>
      </c>
      <c r="H49" s="13">
        <f t="shared" si="3"/>
        <v>8847.9835135626709</v>
      </c>
      <c r="I49" s="194">
        <f t="shared" si="4"/>
        <v>2.0520235800402745E-3</v>
      </c>
      <c r="J49" s="6"/>
      <c r="K49" s="5"/>
    </row>
    <row r="50" spans="1:11" ht="18.75" x14ac:dyDescent="0.25">
      <c r="A50" s="212" t="s">
        <v>160</v>
      </c>
      <c r="B50" s="199">
        <v>192129.74</v>
      </c>
      <c r="C50" s="201">
        <v>1666</v>
      </c>
      <c r="D50" s="104">
        <f t="shared" si="0"/>
        <v>430617.64</v>
      </c>
      <c r="E50" s="190">
        <f t="shared" si="1"/>
        <v>2.6469086265129478E-3</v>
      </c>
      <c r="F50" s="13">
        <f t="shared" si="2"/>
        <v>4236094.3614925519</v>
      </c>
      <c r="G50" s="225">
        <v>0.27573057941899998</v>
      </c>
      <c r="H50" s="13">
        <f t="shared" si="3"/>
        <v>1168.0207527679001</v>
      </c>
      <c r="I50" s="194">
        <f t="shared" si="4"/>
        <v>2.7088727312637594E-4</v>
      </c>
      <c r="J50" s="6"/>
      <c r="K50" s="5"/>
    </row>
    <row r="51" spans="1:11" ht="18.75" x14ac:dyDescent="0.25">
      <c r="A51" s="212" t="s">
        <v>161</v>
      </c>
      <c r="B51" s="199">
        <v>73219.740000000005</v>
      </c>
      <c r="C51" s="201">
        <v>482</v>
      </c>
      <c r="D51" s="104">
        <f t="shared" si="0"/>
        <v>142218.04</v>
      </c>
      <c r="E51" s="190">
        <f t="shared" si="1"/>
        <v>8.7418192371720648E-4</v>
      </c>
      <c r="F51" s="13">
        <f t="shared" si="2"/>
        <v>1399034.7384434189</v>
      </c>
      <c r="G51" s="225">
        <v>0.29642816526900001</v>
      </c>
      <c r="H51" s="13">
        <f t="shared" si="3"/>
        <v>414.71330066437793</v>
      </c>
      <c r="I51" s="194">
        <f t="shared" si="4"/>
        <v>9.6180273235723602E-5</v>
      </c>
      <c r="J51" s="6"/>
      <c r="K51" s="5"/>
    </row>
    <row r="52" spans="1:11" ht="18.75" x14ac:dyDescent="0.25">
      <c r="A52" s="212" t="s">
        <v>162</v>
      </c>
      <c r="B52" s="199">
        <v>41375.72</v>
      </c>
      <c r="C52" s="201">
        <v>482</v>
      </c>
      <c r="D52" s="104">
        <f t="shared" si="0"/>
        <v>110374.02</v>
      </c>
      <c r="E52" s="190">
        <f t="shared" si="1"/>
        <v>6.7844398032768148E-4</v>
      </c>
      <c r="F52" s="13">
        <f t="shared" si="2"/>
        <v>1085777.0800501024</v>
      </c>
      <c r="G52" s="225">
        <v>0.48320141489599999</v>
      </c>
      <c r="H52" s="13">
        <f t="shared" si="3"/>
        <v>524.64902134185695</v>
      </c>
      <c r="I52" s="194">
        <f t="shared" si="4"/>
        <v>1.2167655617670225E-4</v>
      </c>
      <c r="J52" s="6"/>
      <c r="K52" s="5"/>
    </row>
    <row r="53" spans="1:11" ht="18.75" x14ac:dyDescent="0.25">
      <c r="A53" s="212" t="s">
        <v>163</v>
      </c>
      <c r="B53" s="199">
        <v>451009.62</v>
      </c>
      <c r="C53" s="201">
        <v>21</v>
      </c>
      <c r="D53" s="104">
        <f t="shared" si="0"/>
        <v>454015.77</v>
      </c>
      <c r="E53" s="190">
        <f t="shared" si="1"/>
        <v>2.790731606317657E-3</v>
      </c>
      <c r="F53" s="13">
        <f t="shared" si="2"/>
        <v>4466267.6692150831</v>
      </c>
      <c r="G53" s="225">
        <v>0.17612308591600001</v>
      </c>
      <c r="H53" s="13">
        <f t="shared" si="3"/>
        <v>786.61284442902127</v>
      </c>
      <c r="I53" s="194">
        <f t="shared" si="4"/>
        <v>1.824311836314624E-4</v>
      </c>
      <c r="J53" s="6"/>
      <c r="K53" s="5"/>
    </row>
    <row r="54" spans="1:11" ht="18.75" x14ac:dyDescent="0.25">
      <c r="A54" s="212" t="s">
        <v>164</v>
      </c>
      <c r="B54" s="199">
        <v>53219.66</v>
      </c>
      <c r="C54" s="201">
        <v>21</v>
      </c>
      <c r="D54" s="104">
        <f t="shared" si="0"/>
        <v>56225.810000000005</v>
      </c>
      <c r="E54" s="190">
        <f t="shared" si="1"/>
        <v>3.4560725733780433E-4</v>
      </c>
      <c r="F54" s="13">
        <f t="shared" si="2"/>
        <v>553107.47769494902</v>
      </c>
      <c r="G54" s="225">
        <v>0.47406022524399999</v>
      </c>
      <c r="H54" s="13">
        <f t="shared" si="3"/>
        <v>262.20625546020824</v>
      </c>
      <c r="I54" s="194">
        <f t="shared" si="4"/>
        <v>6.0810852349990673E-5</v>
      </c>
      <c r="J54" s="6"/>
      <c r="K54" s="5"/>
    </row>
    <row r="55" spans="1:11" ht="18.75" x14ac:dyDescent="0.25">
      <c r="A55" s="212" t="s">
        <v>165</v>
      </c>
      <c r="B55" s="199">
        <v>4223694.3899999997</v>
      </c>
      <c r="C55" s="201">
        <v>45</v>
      </c>
      <c r="D55" s="104">
        <f t="shared" si="0"/>
        <v>4230136.1399999997</v>
      </c>
      <c r="E55" s="190">
        <f t="shared" si="1"/>
        <v>2.6001684093318104E-2</v>
      </c>
      <c r="F55" s="13">
        <f t="shared" si="2"/>
        <v>41612916.393763773</v>
      </c>
      <c r="G55" s="225">
        <v>0.40500647420500002</v>
      </c>
      <c r="H55" s="13">
        <f t="shared" si="3"/>
        <v>16853.50055002571</v>
      </c>
      <c r="I55" s="194">
        <f t="shared" si="4"/>
        <v>3.9086624067351155E-3</v>
      </c>
      <c r="J55" s="6"/>
      <c r="K55" s="5"/>
    </row>
    <row r="56" spans="1:11" ht="18.75" x14ac:dyDescent="0.25">
      <c r="A56" s="212" t="s">
        <v>166</v>
      </c>
      <c r="B56" s="199">
        <v>395900.37</v>
      </c>
      <c r="C56" s="201">
        <v>45</v>
      </c>
      <c r="D56" s="104">
        <f t="shared" si="0"/>
        <v>402342.12</v>
      </c>
      <c r="E56" s="190">
        <f t="shared" si="1"/>
        <v>2.4731054404494614E-3</v>
      </c>
      <c r="F56" s="13">
        <f t="shared" si="2"/>
        <v>3957940.9378653411</v>
      </c>
      <c r="G56" s="225">
        <v>0.49744158417399997</v>
      </c>
      <c r="H56" s="13">
        <f t="shared" si="3"/>
        <v>1968.8444101988628</v>
      </c>
      <c r="I56" s="194">
        <f t="shared" si="4"/>
        <v>4.5661422729434843E-4</v>
      </c>
      <c r="J56" s="6"/>
      <c r="K56" s="5"/>
    </row>
    <row r="57" spans="1:11" ht="18.75" x14ac:dyDescent="0.25">
      <c r="A57" s="212" t="s">
        <v>167</v>
      </c>
      <c r="B57" s="199">
        <v>1910831.94</v>
      </c>
      <c r="C57" s="201">
        <v>3541</v>
      </c>
      <c r="D57" s="104">
        <f t="shared" si="0"/>
        <v>2417726.09</v>
      </c>
      <c r="E57" s="190">
        <f t="shared" si="1"/>
        <v>1.4861212012044883E-2</v>
      </c>
      <c r="F57" s="13">
        <f t="shared" si="2"/>
        <v>23783781.494604897</v>
      </c>
      <c r="G57" s="225">
        <v>0.33896218697699998</v>
      </c>
      <c r="H57" s="13">
        <f t="shared" si="3"/>
        <v>8061.8025899943768</v>
      </c>
      <c r="I57" s="194">
        <f t="shared" si="4"/>
        <v>1.8696925674579062E-3</v>
      </c>
      <c r="J57" s="6"/>
      <c r="K57" s="5"/>
    </row>
    <row r="58" spans="1:11" ht="18.75" x14ac:dyDescent="0.25">
      <c r="A58" s="212" t="s">
        <v>168</v>
      </c>
      <c r="B58" s="199">
        <v>154661.97</v>
      </c>
      <c r="C58" s="201">
        <v>3541</v>
      </c>
      <c r="D58" s="104">
        <f t="shared" si="0"/>
        <v>661556.12</v>
      </c>
      <c r="E58" s="190">
        <f t="shared" si="1"/>
        <v>4.0664349025516808E-3</v>
      </c>
      <c r="F58" s="13">
        <f t="shared" si="2"/>
        <v>6507894.4507310241</v>
      </c>
      <c r="G58" s="225">
        <v>0.36070839644000002</v>
      </c>
      <c r="H58" s="13">
        <f t="shared" si="3"/>
        <v>2347.4521715239625</v>
      </c>
      <c r="I58" s="194">
        <f t="shared" si="4"/>
        <v>5.444209069332144E-4</v>
      </c>
      <c r="J58" s="6"/>
      <c r="K58" s="5"/>
    </row>
    <row r="59" spans="1:11" ht="18.75" x14ac:dyDescent="0.25">
      <c r="A59" s="212" t="s">
        <v>169</v>
      </c>
      <c r="B59" s="199">
        <v>187928.18</v>
      </c>
      <c r="C59" s="201">
        <v>0</v>
      </c>
      <c r="D59" s="104">
        <f t="shared" si="0"/>
        <v>187928.18</v>
      </c>
      <c r="E59" s="190">
        <f t="shared" si="1"/>
        <v>1.155151750882472E-3</v>
      </c>
      <c r="F59" s="13">
        <f t="shared" si="2"/>
        <v>1848696.9174406263</v>
      </c>
      <c r="G59" s="225">
        <v>0.36185979492999998</v>
      </c>
      <c r="H59" s="13">
        <f t="shared" si="3"/>
        <v>668.96908743278811</v>
      </c>
      <c r="I59" s="194">
        <f t="shared" si="4"/>
        <v>1.5514725356640798E-4</v>
      </c>
      <c r="J59" s="6"/>
      <c r="K59" s="5"/>
    </row>
    <row r="60" spans="1:11" ht="18.75" x14ac:dyDescent="0.25">
      <c r="A60" s="212" t="s">
        <v>170</v>
      </c>
      <c r="B60" s="199">
        <v>390863.68</v>
      </c>
      <c r="C60" s="201">
        <v>830</v>
      </c>
      <c r="D60" s="104">
        <f t="shared" si="0"/>
        <v>509678.18</v>
      </c>
      <c r="E60" s="190">
        <f t="shared" si="1"/>
        <v>3.1328757720826741E-3</v>
      </c>
      <c r="F60" s="13">
        <f t="shared" si="2"/>
        <v>5013832.8389747022</v>
      </c>
      <c r="G60" s="225">
        <v>1.1664744194629999</v>
      </c>
      <c r="H60" s="13">
        <f t="shared" si="3"/>
        <v>5848.5077501275409</v>
      </c>
      <c r="I60" s="194">
        <f t="shared" si="4"/>
        <v>1.3563854174133347E-3</v>
      </c>
      <c r="J60" s="6"/>
      <c r="K60" s="5"/>
    </row>
    <row r="61" spans="1:11" ht="18.75" x14ac:dyDescent="0.25">
      <c r="A61" s="212" t="s">
        <v>171</v>
      </c>
      <c r="B61" s="199">
        <v>1518267.1</v>
      </c>
      <c r="C61" s="201">
        <v>830</v>
      </c>
      <c r="D61" s="104">
        <f t="shared" si="0"/>
        <v>1637081.6</v>
      </c>
      <c r="E61" s="190">
        <f t="shared" si="1"/>
        <v>1.0062768003060951E-2</v>
      </c>
      <c r="F61" s="13">
        <f t="shared" si="2"/>
        <v>16104384.704405528</v>
      </c>
      <c r="G61" s="225">
        <v>0.32191189585399999</v>
      </c>
      <c r="H61" s="13">
        <f t="shared" si="3"/>
        <v>5184.1930117573429</v>
      </c>
      <c r="I61" s="194">
        <f t="shared" si="4"/>
        <v>1.2023176000836165E-3</v>
      </c>
      <c r="J61" s="6"/>
      <c r="K61" s="5"/>
    </row>
    <row r="62" spans="1:11" ht="18.75" x14ac:dyDescent="0.25">
      <c r="A62" s="212" t="s">
        <v>172</v>
      </c>
      <c r="B62" s="199">
        <v>9464557.8699999992</v>
      </c>
      <c r="C62" s="201">
        <v>1292</v>
      </c>
      <c r="D62" s="104">
        <f t="shared" si="0"/>
        <v>9649507.6699999999</v>
      </c>
      <c r="E62" s="190">
        <f t="shared" si="1"/>
        <v>5.9313327464536415E-2</v>
      </c>
      <c r="F62" s="13">
        <f t="shared" si="2"/>
        <v>94924641.340903118</v>
      </c>
      <c r="G62" s="225">
        <v>0.47099139474099999</v>
      </c>
      <c r="H62" s="13">
        <f t="shared" si="3"/>
        <v>44708.689220441149</v>
      </c>
      <c r="I62" s="194">
        <f t="shared" si="4"/>
        <v>1.0368835381802935E-2</v>
      </c>
      <c r="J62" s="6"/>
      <c r="K62" s="5"/>
    </row>
    <row r="63" spans="1:11" ht="18.75" x14ac:dyDescent="0.25">
      <c r="A63" s="212" t="s">
        <v>173</v>
      </c>
      <c r="B63" s="199">
        <v>722991.77</v>
      </c>
      <c r="C63" s="201">
        <v>1292</v>
      </c>
      <c r="D63" s="104">
        <f t="shared" si="0"/>
        <v>907941.57000000007</v>
      </c>
      <c r="E63" s="190">
        <f t="shared" si="1"/>
        <v>5.5809101875220661E-3</v>
      </c>
      <c r="F63" s="13">
        <f t="shared" si="2"/>
        <v>8931650.2808424104</v>
      </c>
      <c r="G63" s="225">
        <v>0.76683789316600004</v>
      </c>
      <c r="H63" s="13">
        <f t="shared" si="3"/>
        <v>6849.1278838567068</v>
      </c>
      <c r="I63" s="194">
        <f t="shared" si="4"/>
        <v>1.5884491532835356E-3</v>
      </c>
      <c r="J63" s="6"/>
      <c r="K63" s="5"/>
    </row>
    <row r="64" spans="1:11" ht="18.75" x14ac:dyDescent="0.25">
      <c r="A64" s="212" t="s">
        <v>174</v>
      </c>
      <c r="B64" s="199">
        <v>4637950.37</v>
      </c>
      <c r="C64" s="201">
        <v>10221</v>
      </c>
      <c r="D64" s="104">
        <f t="shared" si="0"/>
        <v>6101086.5200000005</v>
      </c>
      <c r="E64" s="190">
        <f t="shared" si="1"/>
        <v>3.7501990259595178E-2</v>
      </c>
      <c r="F64" s="13">
        <f t="shared" si="2"/>
        <v>60017927.287767917</v>
      </c>
      <c r="G64" s="225">
        <v>0.37599131298400001</v>
      </c>
      <c r="H64" s="13">
        <f t="shared" si="3"/>
        <v>22566.2192835061</v>
      </c>
      <c r="I64" s="194">
        <f t="shared" si="4"/>
        <v>5.2335556470164152E-3</v>
      </c>
      <c r="J64" s="6"/>
      <c r="K64" s="5"/>
    </row>
    <row r="65" spans="1:11" ht="18.75" x14ac:dyDescent="0.25">
      <c r="A65" s="212" t="s">
        <v>175</v>
      </c>
      <c r="B65" s="199">
        <v>605322.30000000005</v>
      </c>
      <c r="C65" s="201">
        <v>10221</v>
      </c>
      <c r="D65" s="104">
        <f t="shared" si="0"/>
        <v>2068458.4500000002</v>
      </c>
      <c r="E65" s="190">
        <f t="shared" si="1"/>
        <v>1.2714343320651243E-2</v>
      </c>
      <c r="F65" s="13">
        <f t="shared" si="2"/>
        <v>20347947.606202628</v>
      </c>
      <c r="G65" s="225">
        <v>0.45539496197899998</v>
      </c>
      <c r="H65" s="13">
        <f t="shared" si="3"/>
        <v>9266.3528264773286</v>
      </c>
      <c r="I65" s="194">
        <f t="shared" si="4"/>
        <v>2.1490517553245259E-3</v>
      </c>
      <c r="J65" s="6"/>
      <c r="K65" s="5"/>
    </row>
    <row r="66" spans="1:11" ht="18.75" x14ac:dyDescent="0.25">
      <c r="A66" s="212" t="s">
        <v>176</v>
      </c>
      <c r="B66" s="199">
        <v>1196050.98</v>
      </c>
      <c r="C66" s="201">
        <v>1630</v>
      </c>
      <c r="D66" s="104">
        <f t="shared" si="0"/>
        <v>1429385.48</v>
      </c>
      <c r="E66" s="190">
        <f t="shared" si="1"/>
        <v>8.7861072240894515E-3</v>
      </c>
      <c r="F66" s="13">
        <f t="shared" si="2"/>
        <v>14061225.574101714</v>
      </c>
      <c r="G66" s="225">
        <v>0.46668899028299998</v>
      </c>
      <c r="H66" s="13">
        <f t="shared" si="3"/>
        <v>6562.2191653190257</v>
      </c>
      <c r="I66" s="194">
        <f t="shared" si="4"/>
        <v>1.521909307808462E-3</v>
      </c>
      <c r="J66" s="6"/>
      <c r="K66" s="5"/>
    </row>
    <row r="67" spans="1:11" ht="18.75" x14ac:dyDescent="0.25">
      <c r="A67" s="212" t="s">
        <v>177</v>
      </c>
      <c r="B67" s="199">
        <v>118143.15</v>
      </c>
      <c r="C67" s="201">
        <v>1630</v>
      </c>
      <c r="D67" s="104">
        <f t="shared" si="0"/>
        <v>351477.65</v>
      </c>
      <c r="E67" s="190">
        <f t="shared" si="1"/>
        <v>2.1604531198756711E-3</v>
      </c>
      <c r="F67" s="13">
        <f t="shared" si="2"/>
        <v>3457574.3143166471</v>
      </c>
      <c r="G67" s="225">
        <v>0.31920655984099999</v>
      </c>
      <c r="H67" s="13">
        <f t="shared" si="3"/>
        <v>1103.6804022676213</v>
      </c>
      <c r="I67" s="194">
        <f t="shared" si="4"/>
        <v>2.5596546453888835E-4</v>
      </c>
      <c r="J67" s="6"/>
      <c r="K67" s="5"/>
    </row>
    <row r="68" spans="1:11" ht="18.75" x14ac:dyDescent="0.25">
      <c r="A68" s="212" t="s">
        <v>178</v>
      </c>
      <c r="B68" s="199">
        <v>991352.52</v>
      </c>
      <c r="C68" s="201">
        <v>147</v>
      </c>
      <c r="D68" s="104">
        <f t="shared" si="0"/>
        <v>1012395.5700000001</v>
      </c>
      <c r="E68" s="190">
        <f t="shared" si="1"/>
        <v>6.222965152278697E-3</v>
      </c>
      <c r="F68" s="13">
        <f t="shared" si="2"/>
        <v>9959190.6306416951</v>
      </c>
      <c r="G68" s="225">
        <v>0.28747808190000002</v>
      </c>
      <c r="H68" s="13">
        <f t="shared" si="3"/>
        <v>2863.0490197733257</v>
      </c>
      <c r="I68" s="194">
        <f t="shared" si="4"/>
        <v>6.6399808390018699E-4</v>
      </c>
      <c r="J68" s="6"/>
      <c r="K68" s="5"/>
    </row>
    <row r="69" spans="1:11" ht="18.75" x14ac:dyDescent="0.25">
      <c r="A69" s="212" t="s">
        <v>179</v>
      </c>
      <c r="B69" s="199">
        <v>145751.59</v>
      </c>
      <c r="C69" s="201">
        <v>147</v>
      </c>
      <c r="D69" s="104">
        <f t="shared" si="0"/>
        <v>166794.63999999998</v>
      </c>
      <c r="E69" s="190">
        <f t="shared" si="1"/>
        <v>1.025248690397638E-3</v>
      </c>
      <c r="F69" s="13">
        <f t="shared" si="2"/>
        <v>1640800.9528619868</v>
      </c>
      <c r="G69" s="225">
        <v>1.299560459112</v>
      </c>
      <c r="H69" s="13">
        <f t="shared" si="3"/>
        <v>2132.3200396127309</v>
      </c>
      <c r="I69" s="194">
        <f t="shared" si="4"/>
        <v>4.9452748129227657E-4</v>
      </c>
      <c r="J69" s="6"/>
      <c r="K69" s="5"/>
    </row>
    <row r="70" spans="1:11" s="241" customFormat="1" ht="18.75" x14ac:dyDescent="0.25">
      <c r="A70" s="231" t="s">
        <v>180</v>
      </c>
      <c r="B70" s="232">
        <v>29256209.43</v>
      </c>
      <c r="C70" s="233">
        <v>357663</v>
      </c>
      <c r="D70" s="234">
        <f t="shared" si="0"/>
        <v>80455667.879999995</v>
      </c>
      <c r="E70" s="235">
        <f t="shared" si="1"/>
        <v>0.49454267912348571</v>
      </c>
      <c r="F70" s="236">
        <f t="shared" si="2"/>
        <v>791462702.40249658</v>
      </c>
      <c r="G70" s="237">
        <v>0.27531392667299998</v>
      </c>
      <c r="H70" s="236">
        <f t="shared" si="3"/>
        <v>217900.70441365533</v>
      </c>
      <c r="I70" s="238">
        <f t="shared" si="4"/>
        <v>5.0535512739011107E-2</v>
      </c>
      <c r="J70" s="239"/>
      <c r="K70" s="240"/>
    </row>
    <row r="71" spans="1:11" ht="18.75" x14ac:dyDescent="0.25">
      <c r="A71" s="212" t="s">
        <v>181</v>
      </c>
      <c r="B71" s="199">
        <v>9227024.9199999999</v>
      </c>
      <c r="C71" s="201">
        <v>23159</v>
      </c>
      <c r="D71" s="104">
        <f t="shared" si="0"/>
        <v>12542235.77</v>
      </c>
      <c r="E71" s="190">
        <f t="shared" si="1"/>
        <v>7.7094268723808576E-2</v>
      </c>
      <c r="F71" s="13">
        <f t="shared" si="2"/>
        <v>123381137.44204068</v>
      </c>
      <c r="G71" s="225">
        <v>0.38923912027000002</v>
      </c>
      <c r="H71" s="13">
        <f t="shared" si="3"/>
        <v>48024.765395851871</v>
      </c>
      <c r="I71" s="194">
        <f t="shared" si="4"/>
        <v>1.1137899484908689E-2</v>
      </c>
      <c r="J71" s="6"/>
      <c r="K71" s="5"/>
    </row>
    <row r="72" spans="1:11" ht="18.75" x14ac:dyDescent="0.25">
      <c r="A72" s="212" t="s">
        <v>182</v>
      </c>
      <c r="B72" s="199">
        <v>855548.73</v>
      </c>
      <c r="C72" s="201">
        <v>23159</v>
      </c>
      <c r="D72" s="104">
        <f t="shared" si="0"/>
        <v>4170759.58</v>
      </c>
      <c r="E72" s="190">
        <f t="shared" si="1"/>
        <v>2.563670989282631E-2</v>
      </c>
      <c r="F72" s="13">
        <f t="shared" si="2"/>
        <v>41028814.193443269</v>
      </c>
      <c r="G72" s="225">
        <v>1.0369076573930001</v>
      </c>
      <c r="H72" s="13">
        <f t="shared" si="3"/>
        <v>42543.091610935924</v>
      </c>
      <c r="I72" s="194">
        <f t="shared" si="4"/>
        <v>9.8665901693461323E-3</v>
      </c>
      <c r="J72" s="6"/>
      <c r="K72" s="5"/>
    </row>
    <row r="73" spans="1:11" ht="18.75" x14ac:dyDescent="0.25">
      <c r="A73" s="212" t="s">
        <v>183</v>
      </c>
      <c r="B73" s="199">
        <v>9227024.9199999999</v>
      </c>
      <c r="C73" s="201">
        <v>23159</v>
      </c>
      <c r="D73" s="104">
        <f t="shared" si="0"/>
        <v>12542235.77</v>
      </c>
      <c r="E73" s="190">
        <f t="shared" si="1"/>
        <v>7.7094268723808576E-2</v>
      </c>
      <c r="F73" s="13">
        <f t="shared" si="2"/>
        <v>123381137.44204068</v>
      </c>
      <c r="G73" s="225">
        <v>0</v>
      </c>
      <c r="H73" s="13">
        <f t="shared" si="3"/>
        <v>0</v>
      </c>
      <c r="I73" s="194">
        <f t="shared" si="4"/>
        <v>0</v>
      </c>
      <c r="J73" s="6"/>
      <c r="K73" s="5"/>
    </row>
    <row r="74" spans="1:11" ht="18.75" x14ac:dyDescent="0.25">
      <c r="A74" s="212" t="s">
        <v>184</v>
      </c>
      <c r="B74" s="199">
        <v>100365459.90000001</v>
      </c>
      <c r="C74" s="201">
        <v>428159</v>
      </c>
      <c r="D74" s="104">
        <f t="shared" si="0"/>
        <v>161656420.75</v>
      </c>
      <c r="E74" s="190">
        <f t="shared" si="1"/>
        <v>0.99366522610263175</v>
      </c>
      <c r="F74" s="13">
        <f t="shared" si="2"/>
        <v>1590254993.8226929</v>
      </c>
      <c r="G74" s="225">
        <v>1.200592445764</v>
      </c>
      <c r="H74" s="13">
        <f t="shared" si="3"/>
        <v>1909248.1324220016</v>
      </c>
      <c r="I74" s="194">
        <f t="shared" si="4"/>
        <v>0.44279266364729908</v>
      </c>
      <c r="J74" s="6"/>
      <c r="K74" s="5"/>
    </row>
    <row r="75" spans="1:11" ht="19.5" thickBot="1" x14ac:dyDescent="0.3">
      <c r="A75" s="213" t="s">
        <v>185</v>
      </c>
      <c r="B75" s="200">
        <v>100383154.59999999</v>
      </c>
      <c r="C75" s="202">
        <v>428159</v>
      </c>
      <c r="D75" s="203">
        <f t="shared" si="0"/>
        <v>161674115.44999999</v>
      </c>
      <c r="E75" s="204">
        <f t="shared" si="1"/>
        <v>0.99377399139630052</v>
      </c>
      <c r="F75" s="205">
        <f t="shared" si="2"/>
        <v>1590429061.0506363</v>
      </c>
      <c r="G75" s="228">
        <v>0.23402400000000001</v>
      </c>
      <c r="H75" s="106">
        <f t="shared" si="3"/>
        <v>372198.57058331417</v>
      </c>
      <c r="I75" s="206">
        <f t="shared" si="4"/>
        <v>8.6320260669960763E-2</v>
      </c>
      <c r="J75" s="6"/>
      <c r="K75" s="5"/>
    </row>
    <row r="76" spans="1:11" ht="15.75" thickBot="1" x14ac:dyDescent="0.25">
      <c r="A76" s="5" t="s">
        <v>25</v>
      </c>
      <c r="B76" s="11"/>
      <c r="C76" s="11"/>
      <c r="D76" s="11"/>
      <c r="E76" s="10"/>
      <c r="F76" s="11"/>
      <c r="G76" s="100"/>
      <c r="H76" s="11"/>
      <c r="I76" s="10"/>
      <c r="J76" s="5"/>
    </row>
    <row r="77" spans="1:11" ht="19.5" thickBot="1" x14ac:dyDescent="0.3">
      <c r="A77" s="3" t="s">
        <v>25</v>
      </c>
      <c r="B77" s="4"/>
      <c r="C77" s="4"/>
      <c r="D77" s="4"/>
      <c r="E77" s="7"/>
      <c r="F77" s="3"/>
      <c r="G77" s="55" t="s">
        <v>64</v>
      </c>
      <c r="H77" s="101">
        <f>SUM(H13:H75)</f>
        <v>4311833.2555364762</v>
      </c>
      <c r="I77" s="7">
        <f>SUM(I13:I75)</f>
        <v>1</v>
      </c>
    </row>
    <row r="78" spans="1:11" ht="15.75" x14ac:dyDescent="0.25">
      <c r="A78" s="126" t="s">
        <v>75</v>
      </c>
      <c r="B78" s="4"/>
      <c r="C78" s="4"/>
      <c r="D78" s="4"/>
      <c r="E78" s="7"/>
      <c r="F78" s="4"/>
      <c r="G78" s="15"/>
      <c r="H78" s="4"/>
      <c r="I78" s="7"/>
      <c r="J78" s="13"/>
    </row>
    <row r="79" spans="1:11" ht="15.75" x14ac:dyDescent="0.25">
      <c r="A79" s="167"/>
      <c r="F79" s="4"/>
      <c r="G79" s="4"/>
      <c r="H79" s="3" t="s">
        <v>25</v>
      </c>
    </row>
    <row r="80" spans="1:11" ht="15.75" x14ac:dyDescent="0.25">
      <c r="A80" s="126" t="s">
        <v>79</v>
      </c>
      <c r="F80" s="3"/>
      <c r="G80" s="27"/>
      <c r="H80" s="13"/>
      <c r="I80" s="13"/>
      <c r="J80" s="3"/>
    </row>
    <row r="81" spans="1:15" x14ac:dyDescent="0.2">
      <c r="I81" s="13"/>
      <c r="J81" s="3"/>
    </row>
    <row r="82" spans="1:15" x14ac:dyDescent="0.2">
      <c r="I82" s="13"/>
      <c r="J82" s="3"/>
    </row>
    <row r="83" spans="1:15" x14ac:dyDescent="0.2">
      <c r="H83" s="13"/>
      <c r="I83" s="13"/>
      <c r="J83" s="3"/>
    </row>
    <row r="84" spans="1:15" x14ac:dyDescent="0.2">
      <c r="H84" s="13"/>
      <c r="I84" s="13"/>
    </row>
    <row r="85" spans="1:15" x14ac:dyDescent="0.2">
      <c r="H85" s="13"/>
    </row>
    <row r="86" spans="1:15" x14ac:dyDescent="0.2">
      <c r="A86" s="56"/>
      <c r="B86" s="57"/>
      <c r="C86" s="57"/>
      <c r="D86" s="57"/>
      <c r="E86" s="57"/>
      <c r="F86" s="58"/>
      <c r="G86" s="59"/>
      <c r="H86" s="60"/>
      <c r="I86" s="60"/>
      <c r="J86" s="61"/>
      <c r="K86" s="56"/>
      <c r="L86" s="62"/>
      <c r="M86" s="61"/>
      <c r="N86" s="61"/>
      <c r="O86" s="61"/>
    </row>
    <row r="87" spans="1:15" x14ac:dyDescent="0.2">
      <c r="A87" s="63"/>
      <c r="B87" s="64"/>
      <c r="C87" s="64"/>
      <c r="D87" s="64"/>
      <c r="E87" s="64"/>
      <c r="F87" s="65"/>
      <c r="G87" s="66"/>
      <c r="H87" s="67"/>
      <c r="I87" s="67"/>
      <c r="J87" s="67"/>
      <c r="K87" s="68"/>
      <c r="L87" s="69"/>
      <c r="M87" s="70"/>
      <c r="N87" s="70"/>
      <c r="O87" s="70"/>
    </row>
  </sheetData>
  <phoneticPr fontId="0" type="noConversion"/>
  <printOptions gridLines="1"/>
  <pageMargins left="0.5" right="0.5" top="0.75" bottom="0.75" header="0.5" footer="0.5"/>
  <pageSetup paperSize="5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Priority 1</vt:lpstr>
      <vt:lpstr>Priority 2</vt:lpstr>
      <vt:lpstr>Priority 3</vt:lpstr>
      <vt:lpstr>'Priority 3'!\p</vt:lpstr>
      <vt:lpstr>'Priority 3'!arl_flav</vt:lpstr>
      <vt:lpstr>'Priority 3'!BONDS</vt:lpstr>
      <vt:lpstr>'Priority 1'!COUNTY_FLAV</vt:lpstr>
      <vt:lpstr>'Priority 3'!CURRENT</vt:lpstr>
      <vt:lpstr>'Priority 1'!DISTRICTS</vt:lpstr>
      <vt:lpstr>'Priority 2'!DISTRICTS</vt:lpstr>
      <vt:lpstr>'Priority 3'!DISTRICTS</vt:lpstr>
      <vt:lpstr>'Priority 3'!GRANDTOT</vt:lpstr>
      <vt:lpstr>'Priority 1'!line_1</vt:lpstr>
      <vt:lpstr>'Priority 1'!line_2</vt:lpstr>
      <vt:lpstr>'Priority 1'!LINE_3_TOTAL</vt:lpstr>
      <vt:lpstr>'Priority 2'!LINE_4_TOTAL</vt:lpstr>
      <vt:lpstr>'Priority 3'!MAINTENANCE</vt:lpstr>
      <vt:lpstr>'Priority 1'!Print_Area</vt:lpstr>
      <vt:lpstr>'Priority 2'!Print_Area</vt:lpstr>
      <vt:lpstr>'Priority 3'!Print_Area</vt:lpstr>
      <vt:lpstr>'Priority 1'!Print_Area_MI</vt:lpstr>
      <vt:lpstr>'Priority 2'!Print_Area_MI</vt:lpstr>
      <vt:lpstr>'Priority 3'!Print_Area_MI</vt:lpstr>
      <vt:lpstr>'Priority 2'!PRIORITY2</vt:lpstr>
      <vt:lpstr>'Priority 3'!PRIORITY2</vt:lpstr>
      <vt:lpstr>'Priority 3'!PRIORITY3</vt:lpstr>
      <vt:lpstr>'Priority 3'!REGULAR</vt:lpstr>
      <vt:lpstr>'Priority 1'!TITLE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Terry Jouper</cp:lastModifiedBy>
  <cp:lastPrinted>2011-04-05T19:43:39Z</cp:lastPrinted>
  <dcterms:created xsi:type="dcterms:W3CDTF">2001-04-16T22:54:09Z</dcterms:created>
  <dcterms:modified xsi:type="dcterms:W3CDTF">2024-09-09T20:39:07Z</dcterms:modified>
</cp:coreProperties>
</file>